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ne-my.sharepoint.com/personal/todd_johnson_cune_edu/Documents/Desktop/Concordia University/BUS 311 - Business Plan Development/Business Plans/"/>
    </mc:Choice>
  </mc:AlternateContent>
  <xr:revisionPtr revIDLastSave="613" documentId="8_{34878A67-1931-4D8C-95BE-9AD35795B40F}" xr6:coauthVersionLast="47" xr6:coauthVersionMax="47" xr10:uidLastSave="{48640EF7-9B06-42D4-BE60-7B8A811994FD}"/>
  <bookViews>
    <workbookView xWindow="-110" yWindow="-110" windowWidth="19420" windowHeight="10420" xr2:uid="{18BDA76E-59DE-4CBB-AD2A-B17921AB6EF5}"/>
  </bookViews>
  <sheets>
    <sheet name="P&amp;L - Summary" sheetId="2" r:id="rId1"/>
    <sheet name="Revenue Detail" sheetId="1" r:id="rId2"/>
    <sheet name="Revenue Projections" sheetId="5" r:id="rId3"/>
    <sheet name="Operating Expense" sheetId="4" r:id="rId4"/>
    <sheet name="Personnel Expense" sheetId="6" r:id="rId5"/>
    <sheet name="Capital Purchase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J8" i="2"/>
  <c r="E7" i="2"/>
  <c r="E8" i="2" s="1"/>
  <c r="J7" i="2"/>
  <c r="M7" i="2"/>
  <c r="M8" i="2" s="1"/>
  <c r="D5" i="4"/>
  <c r="C7" i="2" s="1"/>
  <c r="C8" i="2" s="1"/>
  <c r="E5" i="4"/>
  <c r="D7" i="2" s="1"/>
  <c r="D8" i="2" s="1"/>
  <c r="F5" i="4"/>
  <c r="G5" i="4"/>
  <c r="F7" i="2" s="1"/>
  <c r="F8" i="2" s="1"/>
  <c r="H5" i="4"/>
  <c r="G7" i="2" s="1"/>
  <c r="G8" i="2" s="1"/>
  <c r="I5" i="4"/>
  <c r="H7" i="2" s="1"/>
  <c r="H8" i="2" s="1"/>
  <c r="J5" i="4"/>
  <c r="I7" i="2" s="1"/>
  <c r="I8" i="2" s="1"/>
  <c r="K5" i="4"/>
  <c r="L5" i="4"/>
  <c r="K7" i="2" s="1"/>
  <c r="K8" i="2" s="1"/>
  <c r="M5" i="4"/>
  <c r="L7" i="2" s="1"/>
  <c r="L8" i="2" s="1"/>
  <c r="N5" i="4"/>
  <c r="C5" i="4"/>
  <c r="B7" i="2" s="1"/>
  <c r="N7" i="2" s="1"/>
  <c r="N8" i="2" s="1"/>
  <c r="O16" i="4"/>
  <c r="A6" i="5"/>
  <c r="A7" i="5"/>
  <c r="A8" i="5"/>
  <c r="A9" i="5"/>
  <c r="A10" i="5"/>
  <c r="A11" i="5"/>
  <c r="A12" i="5"/>
  <c r="A13" i="5"/>
  <c r="A14" i="5"/>
  <c r="A5" i="5"/>
  <c r="B6" i="5"/>
  <c r="B7" i="5"/>
  <c r="B8" i="5"/>
  <c r="B9" i="5"/>
  <c r="B10" i="5"/>
  <c r="B11" i="5"/>
  <c r="B12" i="5"/>
  <c r="B13" i="5"/>
  <c r="B14" i="5"/>
  <c r="B5" i="5"/>
  <c r="B19" i="1"/>
  <c r="B20" i="1"/>
  <c r="B21" i="1"/>
  <c r="B22" i="1"/>
  <c r="B23" i="1"/>
  <c r="B24" i="1"/>
  <c r="B25" i="1"/>
  <c r="B26" i="1"/>
  <c r="B27" i="1"/>
  <c r="O18" i="4"/>
  <c r="O17" i="4"/>
  <c r="B18" i="1"/>
  <c r="D5" i="5"/>
  <c r="E5" i="5"/>
  <c r="F5" i="5"/>
  <c r="G5" i="5"/>
  <c r="H5" i="5"/>
  <c r="I5" i="5"/>
  <c r="J5" i="5"/>
  <c r="K5" i="5"/>
  <c r="L5" i="5"/>
  <c r="M5" i="5"/>
  <c r="N5" i="5"/>
  <c r="D6" i="5"/>
  <c r="E6" i="5"/>
  <c r="F6" i="5"/>
  <c r="G6" i="5"/>
  <c r="H6" i="5"/>
  <c r="I6" i="5"/>
  <c r="J6" i="5"/>
  <c r="K6" i="5"/>
  <c r="L6" i="5"/>
  <c r="M6" i="5"/>
  <c r="N6" i="5"/>
  <c r="D7" i="5"/>
  <c r="E7" i="5"/>
  <c r="F7" i="5"/>
  <c r="G7" i="5"/>
  <c r="H7" i="5"/>
  <c r="I7" i="5"/>
  <c r="J7" i="5"/>
  <c r="K7" i="5"/>
  <c r="L7" i="5"/>
  <c r="M7" i="5"/>
  <c r="N7" i="5"/>
  <c r="D8" i="5"/>
  <c r="E8" i="5"/>
  <c r="F8" i="5"/>
  <c r="G8" i="5"/>
  <c r="H8" i="5"/>
  <c r="I8" i="5"/>
  <c r="J8" i="5"/>
  <c r="K8" i="5"/>
  <c r="L8" i="5"/>
  <c r="M8" i="5"/>
  <c r="N8" i="5"/>
  <c r="D9" i="5"/>
  <c r="E9" i="5"/>
  <c r="F9" i="5"/>
  <c r="G9" i="5"/>
  <c r="H9" i="5"/>
  <c r="I9" i="5"/>
  <c r="J9" i="5"/>
  <c r="K9" i="5"/>
  <c r="L9" i="5"/>
  <c r="M9" i="5"/>
  <c r="N9" i="5"/>
  <c r="D10" i="5"/>
  <c r="E10" i="5"/>
  <c r="F10" i="5"/>
  <c r="G10" i="5"/>
  <c r="H10" i="5"/>
  <c r="I10" i="5"/>
  <c r="J10" i="5"/>
  <c r="K10" i="5"/>
  <c r="L10" i="5"/>
  <c r="M10" i="5"/>
  <c r="N10" i="5"/>
  <c r="D11" i="5"/>
  <c r="E11" i="5"/>
  <c r="F11" i="5"/>
  <c r="G11" i="5"/>
  <c r="H11" i="5"/>
  <c r="I11" i="5"/>
  <c r="J11" i="5"/>
  <c r="K11" i="5"/>
  <c r="L11" i="5"/>
  <c r="M11" i="5"/>
  <c r="N11" i="5"/>
  <c r="D12" i="5"/>
  <c r="E12" i="5"/>
  <c r="F12" i="5"/>
  <c r="G12" i="5"/>
  <c r="H12" i="5"/>
  <c r="I12" i="5"/>
  <c r="J12" i="5"/>
  <c r="K12" i="5"/>
  <c r="L12" i="5"/>
  <c r="M12" i="5"/>
  <c r="N12" i="5"/>
  <c r="D13" i="5"/>
  <c r="E13" i="5"/>
  <c r="F13" i="5"/>
  <c r="G13" i="5"/>
  <c r="H13" i="5"/>
  <c r="I13" i="5"/>
  <c r="J13" i="5"/>
  <c r="K13" i="5"/>
  <c r="L13" i="5"/>
  <c r="M13" i="5"/>
  <c r="N13" i="5"/>
  <c r="D14" i="5"/>
  <c r="E14" i="5"/>
  <c r="F14" i="5"/>
  <c r="G14" i="5"/>
  <c r="H14" i="5"/>
  <c r="I14" i="5"/>
  <c r="J14" i="5"/>
  <c r="K14" i="5"/>
  <c r="L14" i="5"/>
  <c r="M14" i="5"/>
  <c r="N14" i="5"/>
  <c r="C6" i="5"/>
  <c r="C7" i="5"/>
  <c r="C8" i="5"/>
  <c r="C9" i="5"/>
  <c r="C10" i="5"/>
  <c r="C11" i="5"/>
  <c r="C12" i="5"/>
  <c r="C13" i="5"/>
  <c r="C14" i="5"/>
  <c r="C5" i="5"/>
  <c r="P19" i="1"/>
  <c r="P20" i="1"/>
  <c r="P21" i="1"/>
  <c r="P22" i="1"/>
  <c r="P23" i="1"/>
  <c r="P24" i="1"/>
  <c r="P25" i="1"/>
  <c r="P26" i="1"/>
  <c r="P27" i="1"/>
  <c r="I11" i="6"/>
  <c r="J11" i="6"/>
  <c r="K11" i="6"/>
  <c r="L11" i="6"/>
  <c r="M11" i="6"/>
  <c r="N11" i="6"/>
  <c r="O11" i="6"/>
  <c r="P11" i="6"/>
  <c r="I12" i="6"/>
  <c r="J12" i="6"/>
  <c r="K12" i="6"/>
  <c r="L12" i="6"/>
  <c r="M12" i="6"/>
  <c r="N12" i="6"/>
  <c r="O12" i="6"/>
  <c r="P12" i="6"/>
  <c r="I13" i="6"/>
  <c r="J13" i="6"/>
  <c r="K13" i="6"/>
  <c r="L13" i="6"/>
  <c r="M13" i="6"/>
  <c r="N13" i="6"/>
  <c r="O13" i="6"/>
  <c r="P13" i="6"/>
  <c r="H11" i="6"/>
  <c r="H12" i="6"/>
  <c r="H13" i="6"/>
  <c r="G11" i="6"/>
  <c r="G12" i="6"/>
  <c r="G13" i="6"/>
  <c r="F11" i="6"/>
  <c r="Q11" i="6" s="1"/>
  <c r="F12" i="6"/>
  <c r="F13" i="6"/>
  <c r="E11" i="6"/>
  <c r="E12" i="6"/>
  <c r="Q12" i="6" s="1"/>
  <c r="E13" i="6"/>
  <c r="P18" i="1"/>
  <c r="E28" i="1"/>
  <c r="F28" i="1"/>
  <c r="G28" i="1"/>
  <c r="H28" i="1"/>
  <c r="I28" i="1"/>
  <c r="J28" i="1"/>
  <c r="K28" i="1"/>
  <c r="L28" i="1"/>
  <c r="M28" i="1"/>
  <c r="N28" i="1"/>
  <c r="O28" i="1"/>
  <c r="D28" i="1"/>
  <c r="F8" i="3"/>
  <c r="G8" i="3" s="1"/>
  <c r="F9" i="3"/>
  <c r="F10" i="3"/>
  <c r="G10" i="3" s="1"/>
  <c r="F11" i="3"/>
  <c r="G11" i="3" s="1"/>
  <c r="F12" i="3"/>
  <c r="F13" i="3"/>
  <c r="F14" i="3"/>
  <c r="F15" i="3"/>
  <c r="F16" i="3"/>
  <c r="F17" i="3"/>
  <c r="F18" i="3"/>
  <c r="F19" i="3"/>
  <c r="F20" i="3"/>
  <c r="F7" i="3"/>
  <c r="G7" i="3" s="1"/>
  <c r="G9" i="3"/>
  <c r="G12" i="3"/>
  <c r="G13" i="3"/>
  <c r="G14" i="3"/>
  <c r="G15" i="3"/>
  <c r="G17" i="3"/>
  <c r="G18" i="3"/>
  <c r="G19" i="3"/>
  <c r="G20" i="3"/>
  <c r="G16" i="3"/>
  <c r="O6" i="4"/>
  <c r="O7" i="4"/>
  <c r="O8" i="4"/>
  <c r="O9" i="4"/>
  <c r="O10" i="4"/>
  <c r="O11" i="4"/>
  <c r="O12" i="4"/>
  <c r="L14" i="6"/>
  <c r="F6" i="6"/>
  <c r="G6" i="6"/>
  <c r="H6" i="6"/>
  <c r="I6" i="6"/>
  <c r="J6" i="6"/>
  <c r="K6" i="6"/>
  <c r="L6" i="6"/>
  <c r="M6" i="6"/>
  <c r="N6" i="6"/>
  <c r="O6" i="6"/>
  <c r="P6" i="6"/>
  <c r="F7" i="6"/>
  <c r="G7" i="6"/>
  <c r="H7" i="6"/>
  <c r="I7" i="6"/>
  <c r="J7" i="6"/>
  <c r="K7" i="6"/>
  <c r="L7" i="6"/>
  <c r="M7" i="6"/>
  <c r="N7" i="6"/>
  <c r="O7" i="6"/>
  <c r="P7" i="6"/>
  <c r="F8" i="6"/>
  <c r="G8" i="6"/>
  <c r="H8" i="6"/>
  <c r="I8" i="6"/>
  <c r="J8" i="6"/>
  <c r="K8" i="6"/>
  <c r="L8" i="6"/>
  <c r="M8" i="6"/>
  <c r="N8" i="6"/>
  <c r="O8" i="6"/>
  <c r="P8" i="6"/>
  <c r="F9" i="6"/>
  <c r="G9" i="6"/>
  <c r="H9" i="6"/>
  <c r="I9" i="6"/>
  <c r="J9" i="6"/>
  <c r="K9" i="6"/>
  <c r="L9" i="6"/>
  <c r="M9" i="6"/>
  <c r="N9" i="6"/>
  <c r="O9" i="6"/>
  <c r="P9" i="6"/>
  <c r="F10" i="6"/>
  <c r="G10" i="6"/>
  <c r="H10" i="6"/>
  <c r="I10" i="6"/>
  <c r="J10" i="6"/>
  <c r="K10" i="6"/>
  <c r="L10" i="6"/>
  <c r="M10" i="6"/>
  <c r="N10" i="6"/>
  <c r="O10" i="6"/>
  <c r="P10" i="6"/>
  <c r="F14" i="6"/>
  <c r="K14" i="6"/>
  <c r="E7" i="6"/>
  <c r="E8" i="6"/>
  <c r="E9" i="6"/>
  <c r="E10" i="6"/>
  <c r="E6" i="6"/>
  <c r="O5" i="4" l="1"/>
  <c r="Q13" i="6"/>
  <c r="O10" i="5"/>
  <c r="O9" i="5"/>
  <c r="O8" i="5"/>
  <c r="O7" i="5"/>
  <c r="O14" i="5"/>
  <c r="O6" i="5"/>
  <c r="O13" i="5"/>
  <c r="O12" i="5"/>
  <c r="O11" i="5"/>
  <c r="H15" i="5"/>
  <c r="G6" i="2" s="1"/>
  <c r="G15" i="5"/>
  <c r="F6" i="2" s="1"/>
  <c r="N15" i="5"/>
  <c r="M6" i="2" s="1"/>
  <c r="M15" i="5"/>
  <c r="L6" i="2" s="1"/>
  <c r="E15" i="5"/>
  <c r="D6" i="2" s="1"/>
  <c r="I15" i="5"/>
  <c r="H6" i="2" s="1"/>
  <c r="D15" i="5"/>
  <c r="C6" i="2" s="1"/>
  <c r="K15" i="5"/>
  <c r="J6" i="2" s="1"/>
  <c r="O5" i="5"/>
  <c r="J15" i="5"/>
  <c r="I6" i="2" s="1"/>
  <c r="F15" i="5"/>
  <c r="E6" i="2" s="1"/>
  <c r="L15" i="5"/>
  <c r="K6" i="2" s="1"/>
  <c r="C15" i="5"/>
  <c r="B6" i="2" s="1"/>
  <c r="B8" i="2" s="1"/>
  <c r="Q9" i="6"/>
  <c r="Q10" i="6"/>
  <c r="Q7" i="6"/>
  <c r="Q8" i="6"/>
  <c r="P28" i="1"/>
  <c r="N14" i="6"/>
  <c r="N15" i="6" s="1"/>
  <c r="E14" i="6"/>
  <c r="E15" i="6" s="1"/>
  <c r="J14" i="6"/>
  <c r="J15" i="6" s="1"/>
  <c r="I14" i="6"/>
  <c r="I15" i="6" s="1"/>
  <c r="H14" i="6"/>
  <c r="H15" i="6" s="1"/>
  <c r="P14" i="6"/>
  <c r="P15" i="6" s="1"/>
  <c r="O14" i="6"/>
  <c r="O15" i="6" s="1"/>
  <c r="F15" i="6"/>
  <c r="K15" i="6"/>
  <c r="L15" i="6"/>
  <c r="H7" i="3"/>
  <c r="I7" i="3" s="1"/>
  <c r="J7" i="3" s="1"/>
  <c r="K7" i="3" s="1"/>
  <c r="L7" i="3" s="1"/>
  <c r="M7" i="3" s="1"/>
  <c r="N7" i="3" s="1"/>
  <c r="O7" i="3" s="1"/>
  <c r="P7" i="3" s="1"/>
  <c r="Q7" i="3" s="1"/>
  <c r="R7" i="3" s="1"/>
  <c r="G21" i="3"/>
  <c r="H8" i="3"/>
  <c r="F21" i="3"/>
  <c r="H9" i="3"/>
  <c r="I9" i="3" s="1"/>
  <c r="J9" i="3" s="1"/>
  <c r="K9" i="3" s="1"/>
  <c r="L9" i="3" s="1"/>
  <c r="M9" i="3" s="1"/>
  <c r="N9" i="3" s="1"/>
  <c r="O9" i="3" s="1"/>
  <c r="P9" i="3" s="1"/>
  <c r="Q9" i="3" s="1"/>
  <c r="R9" i="3" s="1"/>
  <c r="G14" i="6"/>
  <c r="M14" i="6"/>
  <c r="M15" i="6" s="1"/>
  <c r="Q6" i="6"/>
  <c r="K10" i="2" l="1"/>
  <c r="L14" i="4"/>
  <c r="L15" i="4" s="1"/>
  <c r="K11" i="2" s="1"/>
  <c r="C10" i="2"/>
  <c r="D14" i="4"/>
  <c r="D15" i="4" s="1"/>
  <c r="C11" i="2" s="1"/>
  <c r="M10" i="2"/>
  <c r="N14" i="4"/>
  <c r="N15" i="4" s="1"/>
  <c r="M11" i="2" s="1"/>
  <c r="E10" i="2"/>
  <c r="F14" i="4"/>
  <c r="F15" i="4" s="1"/>
  <c r="E11" i="2" s="1"/>
  <c r="F10" i="2"/>
  <c r="G14" i="4"/>
  <c r="G15" i="4" s="1"/>
  <c r="F11" i="2" s="1"/>
  <c r="I10" i="2"/>
  <c r="J14" i="4"/>
  <c r="J15" i="4" s="1"/>
  <c r="I11" i="2" s="1"/>
  <c r="G10" i="2"/>
  <c r="H14" i="4"/>
  <c r="H15" i="4" s="1"/>
  <c r="G11" i="2" s="1"/>
  <c r="L10" i="2"/>
  <c r="M14" i="4"/>
  <c r="M15" i="4" s="1"/>
  <c r="L11" i="2" s="1"/>
  <c r="J10" i="2"/>
  <c r="K14" i="4"/>
  <c r="K15" i="4" s="1"/>
  <c r="J11" i="2" s="1"/>
  <c r="H10" i="2"/>
  <c r="I14" i="4"/>
  <c r="I15" i="4" s="1"/>
  <c r="H11" i="2" s="1"/>
  <c r="B10" i="2"/>
  <c r="C14" i="4"/>
  <c r="C13" i="4"/>
  <c r="B12" i="2" s="1"/>
  <c r="O15" i="5"/>
  <c r="S7" i="3"/>
  <c r="S9" i="3"/>
  <c r="I8" i="3"/>
  <c r="H10" i="3"/>
  <c r="Q14" i="6"/>
  <c r="Q15" i="6" s="1"/>
  <c r="G15" i="6"/>
  <c r="N6" i="2"/>
  <c r="D10" i="2" l="1"/>
  <c r="N10" i="2" s="1"/>
  <c r="E14" i="4"/>
  <c r="E15" i="4" s="1"/>
  <c r="D11" i="2" s="1"/>
  <c r="C15" i="4"/>
  <c r="O14" i="4"/>
  <c r="B13" i="2"/>
  <c r="B14" i="2" s="1"/>
  <c r="I10" i="3"/>
  <c r="J10" i="3" s="1"/>
  <c r="K10" i="3" s="1"/>
  <c r="L10" i="3" s="1"/>
  <c r="M10" i="3" s="1"/>
  <c r="N10" i="3" s="1"/>
  <c r="O10" i="3" s="1"/>
  <c r="P10" i="3" s="1"/>
  <c r="Q10" i="3" s="1"/>
  <c r="R10" i="3" s="1"/>
  <c r="J8" i="3"/>
  <c r="H11" i="3"/>
  <c r="B11" i="2" l="1"/>
  <c r="N11" i="2" s="1"/>
  <c r="O15" i="4"/>
  <c r="S10" i="3"/>
  <c r="I11" i="3"/>
  <c r="K8" i="3"/>
  <c r="H12" i="3"/>
  <c r="I12" i="3" l="1"/>
  <c r="J12" i="3" s="1"/>
  <c r="K12" i="3" s="1"/>
  <c r="L12" i="3" s="1"/>
  <c r="M12" i="3" s="1"/>
  <c r="N12" i="3" s="1"/>
  <c r="O12" i="3" s="1"/>
  <c r="P12" i="3" s="1"/>
  <c r="Q12" i="3" s="1"/>
  <c r="R12" i="3" s="1"/>
  <c r="J11" i="3"/>
  <c r="L8" i="3"/>
  <c r="S12" i="3" l="1"/>
  <c r="K11" i="3"/>
  <c r="M8" i="3"/>
  <c r="H13" i="3"/>
  <c r="I13" i="3" l="1"/>
  <c r="L11" i="3"/>
  <c r="N8" i="3"/>
  <c r="H14" i="3"/>
  <c r="I14" i="3" l="1"/>
  <c r="J14" i="3" s="1"/>
  <c r="K14" i="3" s="1"/>
  <c r="L14" i="3" s="1"/>
  <c r="M14" i="3" s="1"/>
  <c r="N14" i="3" s="1"/>
  <c r="O14" i="3" s="1"/>
  <c r="P14" i="3" s="1"/>
  <c r="Q14" i="3" s="1"/>
  <c r="R14" i="3" s="1"/>
  <c r="J13" i="3"/>
  <c r="M11" i="3"/>
  <c r="O8" i="3"/>
  <c r="H15" i="3"/>
  <c r="I15" i="3" l="1"/>
  <c r="S14" i="3"/>
  <c r="K13" i="3"/>
  <c r="N11" i="3"/>
  <c r="P8" i="3"/>
  <c r="J15" i="3" l="1"/>
  <c r="L13" i="3"/>
  <c r="O11" i="3"/>
  <c r="Q8" i="3"/>
  <c r="H16" i="3"/>
  <c r="I16" i="3" l="1"/>
  <c r="J16" i="3" s="1"/>
  <c r="K16" i="3" s="1"/>
  <c r="L16" i="3" s="1"/>
  <c r="M16" i="3" s="1"/>
  <c r="N16" i="3" s="1"/>
  <c r="O16" i="3" s="1"/>
  <c r="P16" i="3" s="1"/>
  <c r="Q16" i="3" s="1"/>
  <c r="R16" i="3" s="1"/>
  <c r="K15" i="3"/>
  <c r="M13" i="3"/>
  <c r="P11" i="3"/>
  <c r="R8" i="3"/>
  <c r="H17" i="3"/>
  <c r="I17" i="3" l="1"/>
  <c r="J17" i="3" s="1"/>
  <c r="K17" i="3" s="1"/>
  <c r="L17" i="3" s="1"/>
  <c r="M17" i="3" s="1"/>
  <c r="N17" i="3" s="1"/>
  <c r="O17" i="3" s="1"/>
  <c r="P17" i="3" s="1"/>
  <c r="Q17" i="3" s="1"/>
  <c r="R17" i="3" s="1"/>
  <c r="S16" i="3"/>
  <c r="L15" i="3"/>
  <c r="N13" i="3"/>
  <c r="Q11" i="3"/>
  <c r="S8" i="3"/>
  <c r="H18" i="3"/>
  <c r="I18" i="3" l="1"/>
  <c r="S17" i="3"/>
  <c r="M15" i="3"/>
  <c r="O13" i="3"/>
  <c r="R11" i="3"/>
  <c r="H19" i="3"/>
  <c r="H20" i="3"/>
  <c r="I20" i="3" l="1"/>
  <c r="J20" i="3" s="1"/>
  <c r="K20" i="3" s="1"/>
  <c r="L20" i="3" s="1"/>
  <c r="M20" i="3" s="1"/>
  <c r="N20" i="3" s="1"/>
  <c r="O20" i="3" s="1"/>
  <c r="P20" i="3" s="1"/>
  <c r="Q20" i="3" s="1"/>
  <c r="R20" i="3" s="1"/>
  <c r="I19" i="3"/>
  <c r="J19" i="3" s="1"/>
  <c r="K19" i="3" s="1"/>
  <c r="L19" i="3" s="1"/>
  <c r="M19" i="3" s="1"/>
  <c r="N19" i="3" s="1"/>
  <c r="O19" i="3" s="1"/>
  <c r="P19" i="3" s="1"/>
  <c r="Q19" i="3" s="1"/>
  <c r="R19" i="3" s="1"/>
  <c r="H21" i="3"/>
  <c r="D13" i="4" s="1"/>
  <c r="C12" i="2" s="1"/>
  <c r="J18" i="3"/>
  <c r="N15" i="3"/>
  <c r="P13" i="3"/>
  <c r="S11" i="3"/>
  <c r="D19" i="4" l="1"/>
  <c r="C13" i="2" s="1"/>
  <c r="C14" i="2" s="1"/>
  <c r="S20" i="3"/>
  <c r="I21" i="3"/>
  <c r="S19" i="3"/>
  <c r="K18" i="3"/>
  <c r="J21" i="3"/>
  <c r="O15" i="3"/>
  <c r="Q13" i="3"/>
  <c r="F13" i="4" l="1"/>
  <c r="E12" i="2" s="1"/>
  <c r="E13" i="4"/>
  <c r="D12" i="2" s="1"/>
  <c r="L18" i="3"/>
  <c r="K21" i="3"/>
  <c r="P15" i="3"/>
  <c r="R13" i="3"/>
  <c r="G13" i="4" l="1"/>
  <c r="F12" i="2" s="1"/>
  <c r="E19" i="4"/>
  <c r="D13" i="2" s="1"/>
  <c r="D14" i="2" s="1"/>
  <c r="F19" i="4"/>
  <c r="E13" i="2" s="1"/>
  <c r="E14" i="2" s="1"/>
  <c r="M18" i="3"/>
  <c r="L21" i="3"/>
  <c r="Q15" i="3"/>
  <c r="S13" i="3"/>
  <c r="H13" i="4" l="1"/>
  <c r="G12" i="2" s="1"/>
  <c r="G19" i="4"/>
  <c r="F13" i="2" s="1"/>
  <c r="F14" i="2" s="1"/>
  <c r="N18" i="3"/>
  <c r="M21" i="3"/>
  <c r="R15" i="3"/>
  <c r="H19" i="4" l="1"/>
  <c r="G13" i="2" s="1"/>
  <c r="G14" i="2" s="1"/>
  <c r="I13" i="4"/>
  <c r="H12" i="2" s="1"/>
  <c r="O18" i="3"/>
  <c r="N21" i="3"/>
  <c r="S15" i="3"/>
  <c r="I19" i="4" l="1"/>
  <c r="H13" i="2" s="1"/>
  <c r="H14" i="2" s="1"/>
  <c r="J13" i="4"/>
  <c r="I12" i="2" s="1"/>
  <c r="P18" i="3"/>
  <c r="O21" i="3"/>
  <c r="K13" i="4" l="1"/>
  <c r="J12" i="2" s="1"/>
  <c r="J19" i="4"/>
  <c r="I13" i="2" s="1"/>
  <c r="I14" i="2" s="1"/>
  <c r="Q18" i="3"/>
  <c r="P21" i="3"/>
  <c r="L13" i="4" l="1"/>
  <c r="K12" i="2" s="1"/>
  <c r="K19" i="4"/>
  <c r="J13" i="2" s="1"/>
  <c r="J14" i="2" s="1"/>
  <c r="R18" i="3"/>
  <c r="Q21" i="3"/>
  <c r="M13" i="4" l="1"/>
  <c r="L12" i="2" s="1"/>
  <c r="L19" i="4"/>
  <c r="K13" i="2" s="1"/>
  <c r="K14" i="2" s="1"/>
  <c r="S18" i="3"/>
  <c r="S21" i="3" s="1"/>
  <c r="R21" i="3"/>
  <c r="N13" i="4" s="1"/>
  <c r="M12" i="2" s="1"/>
  <c r="N12" i="2" s="1"/>
  <c r="M19" i="4" l="1"/>
  <c r="L13" i="2" s="1"/>
  <c r="L14" i="2" s="1"/>
  <c r="N19" i="4"/>
  <c r="M13" i="2" s="1"/>
  <c r="M14" i="2" s="1"/>
  <c r="O13" i="4"/>
  <c r="O19" i="4" l="1"/>
  <c r="N13" i="2" l="1"/>
  <c r="N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Johnson,Todd</author>
  </authors>
  <commentList>
    <comment ref="B4" authorId="0" shapeId="0" xr:uid="{BABB4601-70D0-4396-87EC-10024CF9EF1D}">
      <text>
        <r>
          <rPr>
            <b/>
            <sz val="9"/>
            <color indexed="81"/>
            <rFont val="Tahoma"/>
            <family val="2"/>
          </rPr>
          <t>Johnson,Todd:</t>
        </r>
        <r>
          <rPr>
            <sz val="9"/>
            <color indexed="81"/>
            <rFont val="Tahoma"/>
            <family val="2"/>
          </rPr>
          <t xml:space="preserve">
Enter Total Cost of asset to be put into service.</t>
        </r>
      </text>
    </comment>
    <comment ref="C4" authorId="0" shapeId="0" xr:uid="{035C0D23-FCB0-4F1B-A876-05CDA9B3B3B1}">
      <text>
        <r>
          <rPr>
            <b/>
            <sz val="9"/>
            <color indexed="81"/>
            <rFont val="Tahoma"/>
            <family val="2"/>
          </rPr>
          <t>Johnson,Todd:</t>
        </r>
        <r>
          <rPr>
            <sz val="9"/>
            <color indexed="81"/>
            <rFont val="Tahoma"/>
            <family val="2"/>
          </rPr>
          <t xml:space="preserve">
Enter the estimated value of the asset after it has been in service for the entire useful life.</t>
        </r>
      </text>
    </comment>
    <comment ref="D4" authorId="0" shapeId="0" xr:uid="{513C0C1D-ECE4-432E-86E3-33707497D74C}">
      <text>
        <r>
          <rPr>
            <b/>
            <sz val="9"/>
            <color indexed="81"/>
            <rFont val="Tahoma"/>
            <family val="2"/>
          </rPr>
          <t>Johnson,Todd:</t>
        </r>
        <r>
          <rPr>
            <sz val="9"/>
            <color indexed="81"/>
            <rFont val="Tahoma"/>
            <family val="2"/>
          </rPr>
          <t xml:space="preserve">
Enter the estimated useful life of the asset.  Usually 3, 5, 7, 10, 25, 40 years.</t>
        </r>
      </text>
    </comment>
    <comment ref="E4" authorId="0" shapeId="0" xr:uid="{47EB2E2B-4F31-46ED-98AE-FFF371D63013}">
      <text>
        <r>
          <rPr>
            <b/>
            <sz val="9"/>
            <color indexed="81"/>
            <rFont val="Tahoma"/>
            <family val="2"/>
          </rPr>
          <t>Johnson,Todd:</t>
        </r>
        <r>
          <rPr>
            <sz val="9"/>
            <color indexed="81"/>
            <rFont val="Tahoma"/>
            <family val="2"/>
          </rPr>
          <t xml:space="preserve">
Use the entire spelling of the month.  January, February, etc.</t>
        </r>
      </text>
    </comment>
  </commentList>
</comments>
</file>

<file path=xl/sharedStrings.xml><?xml version="1.0" encoding="utf-8"?>
<sst xmlns="http://schemas.openxmlformats.org/spreadsheetml/2006/main" count="211" uniqueCount="89">
  <si>
    <t>Revenue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</si>
  <si>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</si>
  <si>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</si>
  <si>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</si>
  <si>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</si>
  <si>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</si>
  <si>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</si>
  <si>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</si>
  <si>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</si>
  <si>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</si>
  <si>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</si>
  <si>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</si>
  <si>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</si>
  <si>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</si>
  <si>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Revenue</t>
  </si>
  <si>
    <t>Operating Expenses</t>
  </si>
  <si>
    <t>Insurance</t>
  </si>
  <si>
    <t>Advertising</t>
  </si>
  <si>
    <t>Position</t>
  </si>
  <si>
    <t>Salary</t>
  </si>
  <si>
    <t>Total Personnel Cost</t>
  </si>
  <si>
    <t>Total Operating Expenses</t>
  </si>
  <si>
    <t>Depreciation Expense</t>
  </si>
  <si>
    <t>Net Income</t>
  </si>
  <si>
    <t>Other</t>
  </si>
  <si>
    <t>Capital Item</t>
  </si>
  <si>
    <t>Cost</t>
  </si>
  <si>
    <t>Revenue Projections</t>
  </si>
  <si>
    <t>Projected Income Statement</t>
  </si>
  <si>
    <t>Year 1 of Operations</t>
  </si>
  <si>
    <t>Revenue Streams</t>
  </si>
  <si>
    <t>Year 1</t>
  </si>
  <si>
    <t>Operating Expense Projections</t>
  </si>
  <si>
    <t>Personnel Expense Projections</t>
  </si>
  <si>
    <t>Capital Expenditures</t>
  </si>
  <si>
    <t>Supplies</t>
  </si>
  <si>
    <t>Utilities</t>
  </si>
  <si>
    <t>Revenue Projections - Unit Based</t>
  </si>
  <si>
    <t>Facility Rent</t>
  </si>
  <si>
    <t>Payroll Taxes &amp; Benefits</t>
  </si>
  <si>
    <t>Company A</t>
  </si>
  <si>
    <t>CEO</t>
  </si>
  <si>
    <t>CFO</t>
  </si>
  <si>
    <t>Salary 1</t>
  </si>
  <si>
    <t>Salary 2</t>
  </si>
  <si>
    <t>Salary 3</t>
  </si>
  <si>
    <t>Hourly 1</t>
  </si>
  <si>
    <t>Hourly 2</t>
  </si>
  <si>
    <t>PT Hourly 1</t>
  </si>
  <si>
    <t>PT Hourly 2</t>
  </si>
  <si>
    <t>Building</t>
  </si>
  <si>
    <t>Number of Units per Product/Service</t>
  </si>
  <si>
    <t>Unit of Measure</t>
  </si>
  <si>
    <t>lbs.</t>
  </si>
  <si>
    <t>oz.</t>
  </si>
  <si>
    <t>etc.</t>
  </si>
  <si>
    <t>bags</t>
  </si>
  <si>
    <t>tons</t>
  </si>
  <si>
    <t>Price Per Unit</t>
  </si>
  <si>
    <t>Product/Service</t>
  </si>
  <si>
    <t>Data Entry</t>
  </si>
  <si>
    <t>Formulas</t>
  </si>
  <si>
    <t>Total # of Units Sold</t>
  </si>
  <si>
    <t>Company Name</t>
  </si>
  <si>
    <t>Sales/Service Revenue</t>
  </si>
  <si>
    <t>Note:  Revenue will be calcuated based on the information loaded into the Revenue Detail tab.</t>
  </si>
  <si>
    <t>Estimated Salvage Value</t>
  </si>
  <si>
    <t>Month Put Into Service</t>
  </si>
  <si>
    <t>N/A</t>
  </si>
  <si>
    <t>Select</t>
  </si>
  <si>
    <t>Vehicle</t>
  </si>
  <si>
    <t>Estimated Useful Life in Years</t>
  </si>
  <si>
    <t>Annual Depreciation</t>
  </si>
  <si>
    <t>Payroll Expense</t>
  </si>
  <si>
    <t>Operating Expenses *</t>
  </si>
  <si>
    <t>Hourly Rate</t>
  </si>
  <si>
    <t># of Hours per Week</t>
  </si>
  <si>
    <t>This is a Summary Page.  All data will be entered in tabs below.  Totals are "rolled up" on this P&amp;L Summary tab.</t>
  </si>
  <si>
    <t>Formula</t>
  </si>
  <si>
    <t>Header/Title</t>
  </si>
  <si>
    <t>Total Depreciation Expense</t>
  </si>
  <si>
    <t>Cost of Goods Sold (% of Revenue)</t>
  </si>
  <si>
    <t>Phone/Internet</t>
  </si>
  <si>
    <t>Cost of Goods Sold</t>
  </si>
  <si>
    <t>= Gross Profit</t>
  </si>
  <si>
    <t>* Not including COGS, Payroll, Payroll Taxes &amp; Deprecation Expense</t>
  </si>
  <si>
    <t>- Cost of Goods Sold</t>
  </si>
  <si>
    <t>Students can enter their product or service with the pricing that corresponds with the unit.  The prices will then filter to the Revenue Projections &amp; to the P&amp;L Summary.</t>
  </si>
  <si>
    <t>Students will enter the # of units projected to sell for each product or service on a monthly basis.  Students should consider seasonality if their product or service is impacted.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</si>
</sst>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0" xfId="1" applyNumberFormat="1" applyFont="1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166" fontId="0" fillId="0" borderId="0" xfId="3" applyNumberFormat="1" applyFon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right"/>
    </xf>
    <xf numFmtId="0" fontId="3" fillId="4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0" fillId="3" borderId="1" xfId="0" applyFill="1" applyBorder="1"/>
    <xf numFmtId="0" fontId="3" fillId="4" borderId="0" xfId="0" applyFont="1" applyFill="1"/>
    <xf numFmtId="0" fontId="4" fillId="3" borderId="0" xfId="0" applyFont="1" applyFill="1" applyAlignment="1">
      <alignment horizontal="center"/>
    </xf>
    <xf numFmtId="164" fontId="0" fillId="3" borderId="1" xfId="1" applyNumberFormat="1" applyFont="1" applyFill="1" applyBorder="1"/>
    <xf numFmtId="164" fontId="0" fillId="3" borderId="0" xfId="1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5" borderId="0" xfId="2" applyNumberFormat="1" applyFont="1" applyFill="1" applyAlignment="1">
      <alignment horizontal="center"/>
    </xf>
    <xf numFmtId="165" fontId="0" fillId="3" borderId="0" xfId="2" applyNumberFormat="1" applyFont="1" applyFill="1" applyAlignment="1">
      <alignment horizontal="right"/>
    </xf>
    <xf numFmtId="0" fontId="3" fillId="4" borderId="4" xfId="0" applyFont="1" applyFill="1" applyBorder="1"/>
    <xf numFmtId="164" fontId="0" fillId="3" borderId="0" xfId="1" applyNumberFormat="1" applyFont="1" applyFill="1"/>
    <xf numFmtId="9" fontId="3" fillId="4" borderId="3" xfId="3" applyFont="1" applyFill="1" applyBorder="1"/>
    <xf numFmtId="0" fontId="0" fillId="2" borderId="5" xfId="0" applyFill="1" applyBorder="1"/>
    <xf numFmtId="164" fontId="0" fillId="2" borderId="6" xfId="1" applyNumberFormat="1" applyFont="1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44" fontId="0" fillId="2" borderId="6" xfId="1" applyFont="1" applyFill="1" applyBorder="1"/>
    <xf numFmtId="0" fontId="0" fillId="2" borderId="7" xfId="0" applyFill="1" applyBorder="1"/>
    <xf numFmtId="164" fontId="0" fillId="3" borderId="8" xfId="0" applyNumberFormat="1" applyFill="1" applyBorder="1"/>
    <xf numFmtId="164" fontId="0" fillId="3" borderId="9" xfId="0" applyNumberFormat="1" applyFill="1" applyBorder="1"/>
    <xf numFmtId="164" fontId="4" fillId="3" borderId="3" xfId="0" applyNumberFormat="1" applyFont="1" applyFill="1" applyBorder="1"/>
    <xf numFmtId="164" fontId="4" fillId="3" borderId="1" xfId="0" applyNumberFormat="1" applyFont="1" applyFill="1" applyBorder="1"/>
    <xf numFmtId="164" fontId="0" fillId="2" borderId="0" xfId="1" applyNumberFormat="1" applyFont="1" applyFill="1" applyAlignment="1">
      <alignment horizontal="center"/>
    </xf>
    <xf numFmtId="164" fontId="0" fillId="3" borderId="2" xfId="1" applyNumberFormat="1" applyFont="1" applyFill="1" applyBorder="1" applyAlignment="1">
      <alignment horizontal="center"/>
    </xf>
    <xf numFmtId="164" fontId="0" fillId="3" borderId="2" xfId="1" applyNumberFormat="1" applyFont="1" applyFill="1" applyBorder="1"/>
    <xf numFmtId="0" fontId="3" fillId="4" borderId="0" xfId="0" quotePrefix="1" applyFont="1" applyFill="1"/>
    <xf numFmtId="0" fontId="3" fillId="4" borderId="2" xfId="0" applyFont="1" applyFill="1" applyBorder="1"/>
    <xf numFmtId="0" fontId="0" fillId="0" borderId="0" xfId="0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6" xfId="0" applyBorder="1" applyAlignment="1">
      <alignment horizontal="left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6332-7C6A-40BF-914F-C27AA260FD2C}">
  <dimension ref="A1:N22"/>
  <sheetViews>
    <sheetView tabSelected="1" workbookViewId="0">
      <selection sqref="A1:N1"/>
    </sheetView>
  </sheetViews>
  <sheetFormatPr defaultRowHeight="14.5" x14ac:dyDescent="0.35"/>
  <cols>
    <col min="1" max="1" width="22.453125" customWidth="1"/>
    <col min="2" max="2" width="11.453125" customWidth="1"/>
    <col min="3" max="13" width="10.6328125" customWidth="1"/>
    <col min="14" max="14" width="12.6328125" customWidth="1"/>
  </cols>
  <sheetData>
    <row r="1" spans="1:14" x14ac:dyDescent="0.35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x14ac:dyDescent="0.35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x14ac:dyDescent="0.35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5" spans="1:14" x14ac:dyDescent="0.35">
      <c r="A5" s="20"/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</row>
    <row r="6" spans="1:14" x14ac:dyDescent="0.35">
      <c r="A6" s="20" t="s">
        <v>0</v>
      </c>
      <c r="B6" s="23">
        <f>'Revenue Projections'!C15</f>
        <v>38500</v>
      </c>
      <c r="C6" s="23">
        <f>'Revenue Projections'!D15</f>
        <v>138400</v>
      </c>
      <c r="D6" s="23">
        <f>'Revenue Projections'!E15</f>
        <v>38500</v>
      </c>
      <c r="E6" s="23">
        <f>'Revenue Projections'!F15</f>
        <v>538400</v>
      </c>
      <c r="F6" s="23">
        <f>'Revenue Projections'!G15</f>
        <v>38500</v>
      </c>
      <c r="G6" s="23">
        <f>'Revenue Projections'!H15</f>
        <v>338400</v>
      </c>
      <c r="H6" s="23">
        <f>'Revenue Projections'!I15</f>
        <v>38500</v>
      </c>
      <c r="I6" s="23">
        <f>'Revenue Projections'!J15</f>
        <v>538400</v>
      </c>
      <c r="J6" s="23">
        <f>'Revenue Projections'!K15</f>
        <v>38500</v>
      </c>
      <c r="K6" s="23">
        <f>'Revenue Projections'!L15</f>
        <v>38500</v>
      </c>
      <c r="L6" s="23">
        <f>'Revenue Projections'!M15</f>
        <v>538400</v>
      </c>
      <c r="M6" s="23">
        <f>'Revenue Projections'!N15</f>
        <v>38500</v>
      </c>
      <c r="N6" s="28">
        <f>SUM(B6:M6)</f>
        <v>2361500</v>
      </c>
    </row>
    <row r="7" spans="1:14" x14ac:dyDescent="0.35">
      <c r="A7" s="43" t="s">
        <v>86</v>
      </c>
      <c r="B7" s="41">
        <f>'Operating Expense'!C5</f>
        <v>0</v>
      </c>
      <c r="C7" s="41">
        <f>'Operating Expense'!D5</f>
        <v>0</v>
      </c>
      <c r="D7" s="41">
        <f>'Operating Expense'!E5</f>
        <v>0</v>
      </c>
      <c r="E7" s="41">
        <f>'Operating Expense'!F5</f>
        <v>0</v>
      </c>
      <c r="F7" s="41">
        <f>'Operating Expense'!G5</f>
        <v>0</v>
      </c>
      <c r="G7" s="41">
        <f>'Operating Expense'!H5</f>
        <v>0</v>
      </c>
      <c r="H7" s="41">
        <f>'Operating Expense'!I5</f>
        <v>0</v>
      </c>
      <c r="I7" s="41">
        <f>'Operating Expense'!J5</f>
        <v>0</v>
      </c>
      <c r="J7" s="41">
        <f>'Operating Expense'!K5</f>
        <v>0</v>
      </c>
      <c r="K7" s="41">
        <f>'Operating Expense'!L5</f>
        <v>0</v>
      </c>
      <c r="L7" s="41">
        <f>'Operating Expense'!M5</f>
        <v>0</v>
      </c>
      <c r="M7" s="41">
        <f>'Operating Expense'!N5</f>
        <v>0</v>
      </c>
      <c r="N7" s="42">
        <f>SUM(B7:M7)</f>
        <v>0</v>
      </c>
    </row>
    <row r="8" spans="1:14" x14ac:dyDescent="0.35">
      <c r="A8" s="43" t="s">
        <v>84</v>
      </c>
      <c r="B8" s="23">
        <f>B6-B7</f>
        <v>38500</v>
      </c>
      <c r="C8" s="23">
        <f t="shared" ref="C8:N8" si="0">C6-C7</f>
        <v>138400</v>
      </c>
      <c r="D8" s="23">
        <f t="shared" si="0"/>
        <v>38500</v>
      </c>
      <c r="E8" s="23">
        <f t="shared" si="0"/>
        <v>538400</v>
      </c>
      <c r="F8" s="23">
        <f t="shared" si="0"/>
        <v>38500</v>
      </c>
      <c r="G8" s="23">
        <f t="shared" si="0"/>
        <v>338400</v>
      </c>
      <c r="H8" s="23">
        <f t="shared" si="0"/>
        <v>38500</v>
      </c>
      <c r="I8" s="23">
        <f t="shared" si="0"/>
        <v>538400</v>
      </c>
      <c r="J8" s="23">
        <f t="shared" si="0"/>
        <v>38500</v>
      </c>
      <c r="K8" s="23">
        <f t="shared" si="0"/>
        <v>38500</v>
      </c>
      <c r="L8" s="23">
        <f t="shared" si="0"/>
        <v>538400</v>
      </c>
      <c r="M8" s="23">
        <f t="shared" si="0"/>
        <v>38500</v>
      </c>
      <c r="N8" s="23">
        <f t="shared" si="0"/>
        <v>2361500</v>
      </c>
    </row>
    <row r="9" spans="1:14" x14ac:dyDescent="0.35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8"/>
    </row>
    <row r="10" spans="1:14" x14ac:dyDescent="0.35">
      <c r="A10" s="20" t="s">
        <v>73</v>
      </c>
      <c r="B10" s="23">
        <f>'Personnel Expense'!E15</f>
        <v>38526.666666666672</v>
      </c>
      <c r="C10" s="23">
        <f>'Personnel Expense'!F15</f>
        <v>38526.666666666672</v>
      </c>
      <c r="D10" s="23">
        <f>'Personnel Expense'!G15</f>
        <v>38526.666666666672</v>
      </c>
      <c r="E10" s="23">
        <f>'Personnel Expense'!H15</f>
        <v>38526.666666666672</v>
      </c>
      <c r="F10" s="23">
        <f>'Personnel Expense'!I15</f>
        <v>38526.666666666672</v>
      </c>
      <c r="G10" s="23">
        <f>'Personnel Expense'!J15</f>
        <v>38526.666666666672</v>
      </c>
      <c r="H10" s="23">
        <f>'Personnel Expense'!K15</f>
        <v>38526.666666666672</v>
      </c>
      <c r="I10" s="23">
        <f>'Personnel Expense'!L15</f>
        <v>38526.666666666672</v>
      </c>
      <c r="J10" s="23">
        <f>'Personnel Expense'!M15</f>
        <v>38526.666666666672</v>
      </c>
      <c r="K10" s="23">
        <f>'Personnel Expense'!N15</f>
        <v>38526.666666666672</v>
      </c>
      <c r="L10" s="23">
        <f>'Personnel Expense'!O15</f>
        <v>38526.666666666672</v>
      </c>
      <c r="M10" s="23">
        <f>'Personnel Expense'!P15</f>
        <v>38526.666666666672</v>
      </c>
      <c r="N10" s="28">
        <f>SUM(B10:M10)</f>
        <v>462320.00000000017</v>
      </c>
    </row>
    <row r="11" spans="1:14" x14ac:dyDescent="0.35">
      <c r="A11" s="20" t="s">
        <v>39</v>
      </c>
      <c r="B11" s="23">
        <f>'Operating Expense'!C15</f>
        <v>9631.6666666666679</v>
      </c>
      <c r="C11" s="23">
        <f>'Operating Expense'!D15</f>
        <v>9631.6666666666679</v>
      </c>
      <c r="D11" s="23">
        <f>'Operating Expense'!E15</f>
        <v>9631.6666666666679</v>
      </c>
      <c r="E11" s="23">
        <f>'Operating Expense'!F15</f>
        <v>9631.6666666666679</v>
      </c>
      <c r="F11" s="23">
        <f>'Operating Expense'!G15</f>
        <v>9631.6666666666679</v>
      </c>
      <c r="G11" s="23">
        <f>'Operating Expense'!H15</f>
        <v>9631.6666666666679</v>
      </c>
      <c r="H11" s="23">
        <f>'Operating Expense'!I15</f>
        <v>9631.6666666666679</v>
      </c>
      <c r="I11" s="23">
        <f>'Operating Expense'!J15</f>
        <v>9631.6666666666679</v>
      </c>
      <c r="J11" s="23">
        <f>'Operating Expense'!K15</f>
        <v>9631.6666666666679</v>
      </c>
      <c r="K11" s="23">
        <f>'Operating Expense'!L15</f>
        <v>9631.6666666666679</v>
      </c>
      <c r="L11" s="23">
        <f>'Operating Expense'!M15</f>
        <v>9631.6666666666679</v>
      </c>
      <c r="M11" s="23">
        <f>'Operating Expense'!N15</f>
        <v>9631.6666666666679</v>
      </c>
      <c r="N11" s="28">
        <f t="shared" ref="N11:N13" si="1">SUM(B11:M11)</f>
        <v>115580.00000000004</v>
      </c>
    </row>
    <row r="12" spans="1:14" x14ac:dyDescent="0.35">
      <c r="A12" s="20" t="s">
        <v>22</v>
      </c>
      <c r="B12" s="23">
        <f>'Operating Expense'!C13</f>
        <v>666.66666666666663</v>
      </c>
      <c r="C12" s="23">
        <f>'Operating Expense'!D13</f>
        <v>1250</v>
      </c>
      <c r="D12" s="23">
        <f>'Operating Expense'!E13</f>
        <v>1250</v>
      </c>
      <c r="E12" s="23">
        <f>'Operating Expense'!F13</f>
        <v>1250</v>
      </c>
      <c r="F12" s="23">
        <f>'Operating Expense'!G13</f>
        <v>1250</v>
      </c>
      <c r="G12" s="23">
        <f>'Operating Expense'!H13</f>
        <v>1250</v>
      </c>
      <c r="H12" s="23">
        <f>'Operating Expense'!I13</f>
        <v>1250</v>
      </c>
      <c r="I12" s="23">
        <f>'Operating Expense'!J13</f>
        <v>1250</v>
      </c>
      <c r="J12" s="23">
        <f>'Operating Expense'!K13</f>
        <v>1250</v>
      </c>
      <c r="K12" s="23">
        <f>'Operating Expense'!L13</f>
        <v>1250</v>
      </c>
      <c r="L12" s="23">
        <f>'Operating Expense'!M13</f>
        <v>1250</v>
      </c>
      <c r="M12" s="23">
        <f>'Operating Expense'!N13</f>
        <v>1250</v>
      </c>
      <c r="N12" s="28">
        <f t="shared" si="1"/>
        <v>14416.666666666666</v>
      </c>
    </row>
    <row r="13" spans="1:14" x14ac:dyDescent="0.35">
      <c r="A13" s="20" t="s">
        <v>74</v>
      </c>
      <c r="B13" s="28">
        <f>'Operating Expense'!C19-'Operating Expense'!C15-'Operating Expense'!C14-'Operating Expense'!C13-'Operating Expense'!C5</f>
        <v>-9.6633812063373625E-12</v>
      </c>
      <c r="C13" s="28">
        <f>'Operating Expense'!D19-'Operating Expense'!D15-'Operating Expense'!D14-'Operating Expense'!D13-'Operating Expense'!D5</f>
        <v>0</v>
      </c>
      <c r="D13" s="28">
        <f>'Operating Expense'!E19-'Operating Expense'!E15-'Operating Expense'!E14-'Operating Expense'!E13-'Operating Expense'!E5</f>
        <v>0</v>
      </c>
      <c r="E13" s="28">
        <f>'Operating Expense'!F19-'Operating Expense'!F15-'Operating Expense'!F14-'Operating Expense'!F13-'Operating Expense'!F5</f>
        <v>0</v>
      </c>
      <c r="F13" s="28">
        <f>'Operating Expense'!G19-'Operating Expense'!G15-'Operating Expense'!G14-'Operating Expense'!G13-'Operating Expense'!G5</f>
        <v>0</v>
      </c>
      <c r="G13" s="28">
        <f>'Operating Expense'!H19-'Operating Expense'!H15-'Operating Expense'!H14-'Operating Expense'!H13-'Operating Expense'!H5</f>
        <v>0</v>
      </c>
      <c r="H13" s="28">
        <f>'Operating Expense'!I19-'Operating Expense'!I15-'Operating Expense'!I14-'Operating Expense'!I13-'Operating Expense'!I5</f>
        <v>0</v>
      </c>
      <c r="I13" s="28">
        <f>'Operating Expense'!J19-'Operating Expense'!J15-'Operating Expense'!J14-'Operating Expense'!J13-'Operating Expense'!J5</f>
        <v>0</v>
      </c>
      <c r="J13" s="28">
        <f>'Operating Expense'!K19-'Operating Expense'!K15-'Operating Expense'!K14-'Operating Expense'!K13-'Operating Expense'!K5</f>
        <v>0</v>
      </c>
      <c r="K13" s="28">
        <f>'Operating Expense'!L19-'Operating Expense'!L15-'Operating Expense'!L14-'Operating Expense'!L13-'Operating Expense'!L5</f>
        <v>0</v>
      </c>
      <c r="L13" s="28">
        <f>'Operating Expense'!M19-'Operating Expense'!M15-'Operating Expense'!M14-'Operating Expense'!M13-'Operating Expense'!M5</f>
        <v>0</v>
      </c>
      <c r="M13" s="28">
        <f>'Operating Expense'!N19-'Operating Expense'!N15-'Operating Expense'!N14-'Operating Expense'!N13-'Operating Expense'!N5</f>
        <v>0</v>
      </c>
      <c r="N13" s="28">
        <f t="shared" si="1"/>
        <v>-9.6633812063373625E-12</v>
      </c>
    </row>
    <row r="14" spans="1:14" ht="15" thickBot="1" x14ac:dyDescent="0.4">
      <c r="A14" s="27" t="s">
        <v>23</v>
      </c>
      <c r="B14" s="3">
        <f>B8-B10-B11-B12-B13</f>
        <v>-10324.999999999996</v>
      </c>
      <c r="C14" s="3">
        <f t="shared" ref="C14:N14" si="2">C8-C10-C11-C12-C13</f>
        <v>88991.666666666657</v>
      </c>
      <c r="D14" s="3">
        <f t="shared" si="2"/>
        <v>-10908.333333333339</v>
      </c>
      <c r="E14" s="3">
        <f t="shared" si="2"/>
        <v>488991.66666666663</v>
      </c>
      <c r="F14" s="3">
        <f t="shared" si="2"/>
        <v>-10908.333333333339</v>
      </c>
      <c r="G14" s="3">
        <f t="shared" si="2"/>
        <v>288991.66666666663</v>
      </c>
      <c r="H14" s="3">
        <f t="shared" si="2"/>
        <v>-10908.333333333339</v>
      </c>
      <c r="I14" s="3">
        <f t="shared" si="2"/>
        <v>488991.66666666663</v>
      </c>
      <c r="J14" s="3">
        <f t="shared" si="2"/>
        <v>-10908.333333333339</v>
      </c>
      <c r="K14" s="3">
        <f t="shared" si="2"/>
        <v>-10908.333333333339</v>
      </c>
      <c r="L14" s="3">
        <f t="shared" si="2"/>
        <v>488991.66666666663</v>
      </c>
      <c r="M14" s="3">
        <f t="shared" si="2"/>
        <v>-10908.333333333339</v>
      </c>
      <c r="N14" s="3">
        <f t="shared" si="2"/>
        <v>1769183.333333333</v>
      </c>
    </row>
    <row r="15" spans="1:14" ht="15" thickTop="1" x14ac:dyDescent="0.3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</row>
    <row r="16" spans="1:14" x14ac:dyDescent="0.35">
      <c r="A16" s="46" t="s">
        <v>85</v>
      </c>
      <c r="B16" s="46"/>
      <c r="C16" s="46"/>
      <c r="D16" s="46"/>
      <c r="E16" s="46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5"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5">
      <c r="A18" t="s">
        <v>77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5">
      <c r="A20" s="40" t="s">
        <v>60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5">
      <c r="A21" s="10" t="s">
        <v>78</v>
      </c>
    </row>
    <row r="22" spans="1:14" x14ac:dyDescent="0.35">
      <c r="A22" s="13" t="s">
        <v>79</v>
      </c>
    </row>
  </sheetData>
  <mergeCells count="4">
    <mergeCell ref="A1:N1"/>
    <mergeCell ref="A2:N2"/>
    <mergeCell ref="A3:N3"/>
    <mergeCell ref="A16:E16"/>
  </mergeCells>
  <conditionalFormatting sqref="B14:N14">
    <cfRule type="cellIs" dxfId="2" priority="1" operator="greaterThan">
      <formula>0</formula>
    </cfRule>
    <cfRule type="cellIs" dxfId="1" priority="3" operator="lessThan">
      <formula>-46259</formula>
    </cfRule>
    <cfRule type="cellIs" dxfId="0" priority="4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3CC9D-B416-4B44-9E90-1E78FD473734}">
  <dimension ref="A1:P29"/>
  <sheetViews>
    <sheetView topLeftCell="A4" workbookViewId="0">
      <selection activeCell="F14" sqref="F14"/>
    </sheetView>
  </sheetViews>
  <sheetFormatPr defaultRowHeight="14.5" x14ac:dyDescent="0.35"/>
  <cols>
    <col min="1" max="1" width="3" customWidth="1"/>
    <col min="2" max="2" width="26" customWidth="1"/>
    <col min="3" max="3" width="10.453125" customWidth="1"/>
    <col min="4" max="16" width="10.6328125" customWidth="1"/>
  </cols>
  <sheetData>
    <row r="1" spans="1:16" x14ac:dyDescent="0.35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3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35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35">
      <c r="A4" s="49" t="s">
        <v>30</v>
      </c>
      <c r="B4" s="49"/>
      <c r="C4" s="48" t="s">
        <v>58</v>
      </c>
      <c r="D4" s="47" t="s">
        <v>52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6" x14ac:dyDescent="0.35">
      <c r="A5" s="49"/>
      <c r="B5" s="49"/>
      <c r="C5" s="48"/>
      <c r="D5" s="47"/>
    </row>
    <row r="6" spans="1:16" x14ac:dyDescent="0.35">
      <c r="A6" s="13">
        <v>1</v>
      </c>
      <c r="B6" s="8" t="s">
        <v>59</v>
      </c>
      <c r="C6" s="6">
        <v>10</v>
      </c>
      <c r="D6" s="5" t="s">
        <v>53</v>
      </c>
      <c r="F6" s="57" t="s">
        <v>87</v>
      </c>
      <c r="G6" s="58"/>
      <c r="H6" s="58"/>
      <c r="I6" s="58"/>
      <c r="J6" s="59"/>
    </row>
    <row r="7" spans="1:16" x14ac:dyDescent="0.35">
      <c r="A7" s="13">
        <v>2</v>
      </c>
      <c r="B7" s="8" t="s">
        <v>59</v>
      </c>
      <c r="C7" s="6">
        <v>20</v>
      </c>
      <c r="D7" s="5" t="s">
        <v>54</v>
      </c>
      <c r="F7" s="60"/>
      <c r="G7" s="61"/>
      <c r="H7" s="61"/>
      <c r="I7" s="61"/>
      <c r="J7" s="62"/>
    </row>
    <row r="8" spans="1:16" x14ac:dyDescent="0.35">
      <c r="A8" s="13">
        <v>3</v>
      </c>
      <c r="B8" s="8" t="s">
        <v>59</v>
      </c>
      <c r="C8" s="6">
        <v>30</v>
      </c>
      <c r="D8" s="5" t="s">
        <v>56</v>
      </c>
      <c r="F8" s="63"/>
      <c r="G8" s="64"/>
      <c r="H8" s="64"/>
      <c r="I8" s="64"/>
      <c r="J8" s="65"/>
    </row>
    <row r="9" spans="1:16" x14ac:dyDescent="0.35">
      <c r="A9" s="13">
        <v>4</v>
      </c>
      <c r="B9" s="8" t="s">
        <v>59</v>
      </c>
      <c r="C9" s="6">
        <v>40</v>
      </c>
      <c r="D9" s="5" t="s">
        <v>57</v>
      </c>
    </row>
    <row r="10" spans="1:16" x14ac:dyDescent="0.35">
      <c r="A10" s="13">
        <v>5</v>
      </c>
      <c r="B10" s="8" t="s">
        <v>59</v>
      </c>
      <c r="C10" s="6">
        <v>50</v>
      </c>
      <c r="D10" s="5" t="s">
        <v>55</v>
      </c>
    </row>
    <row r="11" spans="1:16" x14ac:dyDescent="0.35">
      <c r="A11" s="13">
        <v>6</v>
      </c>
      <c r="B11" s="8" t="s">
        <v>59</v>
      </c>
      <c r="C11" s="6">
        <v>60</v>
      </c>
      <c r="D11" s="5" t="s">
        <v>55</v>
      </c>
    </row>
    <row r="12" spans="1:16" x14ac:dyDescent="0.35">
      <c r="A12" s="13">
        <v>7</v>
      </c>
      <c r="B12" s="8" t="s">
        <v>59</v>
      </c>
      <c r="C12" s="6">
        <v>70</v>
      </c>
      <c r="D12" s="5" t="s">
        <v>55</v>
      </c>
    </row>
    <row r="13" spans="1:16" x14ac:dyDescent="0.35">
      <c r="A13" s="13">
        <v>8</v>
      </c>
      <c r="B13" s="8" t="s">
        <v>59</v>
      </c>
      <c r="C13" s="6">
        <v>80</v>
      </c>
      <c r="D13" s="5" t="s">
        <v>55</v>
      </c>
      <c r="G13" s="57" t="s">
        <v>88</v>
      </c>
      <c r="H13" s="58"/>
      <c r="I13" s="58"/>
      <c r="J13" s="58"/>
      <c r="K13" s="59"/>
    </row>
    <row r="14" spans="1:16" x14ac:dyDescent="0.35">
      <c r="A14" s="13">
        <v>9</v>
      </c>
      <c r="B14" s="8" t="s">
        <v>59</v>
      </c>
      <c r="C14" s="6">
        <v>90</v>
      </c>
      <c r="D14" s="5" t="s">
        <v>55</v>
      </c>
      <c r="G14" s="60"/>
      <c r="H14" s="61"/>
      <c r="I14" s="61"/>
      <c r="J14" s="61"/>
      <c r="K14" s="62"/>
    </row>
    <row r="15" spans="1:16" x14ac:dyDescent="0.35">
      <c r="A15" s="13">
        <v>10</v>
      </c>
      <c r="B15" s="8" t="s">
        <v>59</v>
      </c>
      <c r="C15" s="6">
        <v>100</v>
      </c>
      <c r="D15" s="5" t="s">
        <v>55</v>
      </c>
      <c r="G15" s="63"/>
      <c r="H15" s="64"/>
      <c r="I15" s="64"/>
      <c r="J15" s="64"/>
      <c r="K15" s="65"/>
    </row>
    <row r="16" spans="1:16" x14ac:dyDescent="0.35">
      <c r="D16" s="1"/>
      <c r="E16" s="1"/>
    </row>
    <row r="17" spans="1:16" x14ac:dyDescent="0.35">
      <c r="A17" s="46" t="s">
        <v>51</v>
      </c>
      <c r="B17" s="46"/>
      <c r="C17" s="46"/>
      <c r="D17" s="13" t="s">
        <v>1</v>
      </c>
      <c r="E17" s="13" t="s">
        <v>2</v>
      </c>
      <c r="F17" s="13" t="s">
        <v>3</v>
      </c>
      <c r="G17" s="13" t="s">
        <v>4</v>
      </c>
      <c r="H17" s="13" t="s">
        <v>5</v>
      </c>
      <c r="I17" s="13" t="s">
        <v>6</v>
      </c>
      <c r="J17" s="13" t="s">
        <v>7</v>
      </c>
      <c r="K17" s="13" t="s">
        <v>8</v>
      </c>
      <c r="L17" s="13" t="s">
        <v>9</v>
      </c>
      <c r="M17" s="13" t="s">
        <v>10</v>
      </c>
      <c r="N17" s="13" t="s">
        <v>11</v>
      </c>
      <c r="O17" s="13" t="s">
        <v>12</v>
      </c>
      <c r="P17" s="13" t="s">
        <v>13</v>
      </c>
    </row>
    <row r="18" spans="1:16" x14ac:dyDescent="0.35">
      <c r="A18" s="13">
        <v>1</v>
      </c>
      <c r="B18" s="51" t="str">
        <f>B6</f>
        <v>Product/Service</v>
      </c>
      <c r="C18" s="51"/>
      <c r="D18" s="25">
        <v>10</v>
      </c>
      <c r="E18" s="25">
        <v>10000</v>
      </c>
      <c r="F18" s="25">
        <v>10</v>
      </c>
      <c r="G18" s="25">
        <v>50000</v>
      </c>
      <c r="H18" s="25">
        <v>10</v>
      </c>
      <c r="I18" s="25">
        <v>30000</v>
      </c>
      <c r="J18" s="25">
        <v>10</v>
      </c>
      <c r="K18" s="25">
        <v>50000</v>
      </c>
      <c r="L18" s="25">
        <v>10</v>
      </c>
      <c r="M18" s="25">
        <v>10</v>
      </c>
      <c r="N18" s="25">
        <v>50000</v>
      </c>
      <c r="O18" s="25">
        <v>10</v>
      </c>
      <c r="P18" s="26">
        <f>SUM(D18:O18)</f>
        <v>190070</v>
      </c>
    </row>
    <row r="19" spans="1:16" x14ac:dyDescent="0.35">
      <c r="A19" s="13">
        <v>2</v>
      </c>
      <c r="B19" s="51" t="str">
        <f t="shared" ref="B19:B27" si="0">B7</f>
        <v>Product/Service</v>
      </c>
      <c r="C19" s="51"/>
      <c r="D19" s="25">
        <v>20</v>
      </c>
      <c r="E19" s="25">
        <v>20</v>
      </c>
      <c r="F19" s="25">
        <v>20</v>
      </c>
      <c r="G19" s="25">
        <v>20</v>
      </c>
      <c r="H19" s="25">
        <v>20</v>
      </c>
      <c r="I19" s="25">
        <v>20</v>
      </c>
      <c r="J19" s="25">
        <v>20</v>
      </c>
      <c r="K19" s="25">
        <v>20</v>
      </c>
      <c r="L19" s="25">
        <v>20</v>
      </c>
      <c r="M19" s="25">
        <v>20</v>
      </c>
      <c r="N19" s="25">
        <v>20</v>
      </c>
      <c r="O19" s="25">
        <v>20</v>
      </c>
      <c r="P19" s="26">
        <f t="shared" ref="P19:P27" si="1">SUM(D19:O19)</f>
        <v>240</v>
      </c>
    </row>
    <row r="20" spans="1:16" x14ac:dyDescent="0.35">
      <c r="A20" s="13">
        <v>3</v>
      </c>
      <c r="B20" s="51" t="str">
        <f t="shared" si="0"/>
        <v>Product/Service</v>
      </c>
      <c r="C20" s="51"/>
      <c r="D20" s="25">
        <v>30</v>
      </c>
      <c r="E20" s="25">
        <v>30</v>
      </c>
      <c r="F20" s="25">
        <v>30</v>
      </c>
      <c r="G20" s="25">
        <v>30</v>
      </c>
      <c r="H20" s="25">
        <v>30</v>
      </c>
      <c r="I20" s="25">
        <v>30</v>
      </c>
      <c r="J20" s="25">
        <v>30</v>
      </c>
      <c r="K20" s="25">
        <v>30</v>
      </c>
      <c r="L20" s="25">
        <v>30</v>
      </c>
      <c r="M20" s="25">
        <v>30</v>
      </c>
      <c r="N20" s="25">
        <v>30</v>
      </c>
      <c r="O20" s="25">
        <v>30</v>
      </c>
      <c r="P20" s="26">
        <f t="shared" si="1"/>
        <v>360</v>
      </c>
    </row>
    <row r="21" spans="1:16" x14ac:dyDescent="0.35">
      <c r="A21" s="13">
        <v>4</v>
      </c>
      <c r="B21" s="51" t="str">
        <f t="shared" si="0"/>
        <v>Product/Service</v>
      </c>
      <c r="C21" s="51"/>
      <c r="D21" s="25">
        <v>40</v>
      </c>
      <c r="E21" s="25">
        <v>40</v>
      </c>
      <c r="F21" s="25">
        <v>40</v>
      </c>
      <c r="G21" s="25">
        <v>40</v>
      </c>
      <c r="H21" s="25">
        <v>40</v>
      </c>
      <c r="I21" s="25">
        <v>40</v>
      </c>
      <c r="J21" s="25">
        <v>40</v>
      </c>
      <c r="K21" s="25">
        <v>40</v>
      </c>
      <c r="L21" s="25">
        <v>40</v>
      </c>
      <c r="M21" s="25">
        <v>40</v>
      </c>
      <c r="N21" s="25">
        <v>40</v>
      </c>
      <c r="O21" s="25">
        <v>40</v>
      </c>
      <c r="P21" s="26">
        <f t="shared" si="1"/>
        <v>480</v>
      </c>
    </row>
    <row r="22" spans="1:16" x14ac:dyDescent="0.35">
      <c r="A22" s="13">
        <v>5</v>
      </c>
      <c r="B22" s="51" t="str">
        <f t="shared" si="0"/>
        <v>Product/Service</v>
      </c>
      <c r="C22" s="51"/>
      <c r="D22" s="25">
        <v>50</v>
      </c>
      <c r="E22" s="25">
        <v>50</v>
      </c>
      <c r="F22" s="25">
        <v>50</v>
      </c>
      <c r="G22" s="25">
        <v>50</v>
      </c>
      <c r="H22" s="25">
        <v>50</v>
      </c>
      <c r="I22" s="25">
        <v>50</v>
      </c>
      <c r="J22" s="25">
        <v>50</v>
      </c>
      <c r="K22" s="25">
        <v>50</v>
      </c>
      <c r="L22" s="25">
        <v>50</v>
      </c>
      <c r="M22" s="25">
        <v>50</v>
      </c>
      <c r="N22" s="25">
        <v>50</v>
      </c>
      <c r="O22" s="25">
        <v>50</v>
      </c>
      <c r="P22" s="26">
        <f t="shared" si="1"/>
        <v>600</v>
      </c>
    </row>
    <row r="23" spans="1:16" x14ac:dyDescent="0.35">
      <c r="A23" s="13">
        <v>6</v>
      </c>
      <c r="B23" s="51" t="str">
        <f t="shared" si="0"/>
        <v>Product/Service</v>
      </c>
      <c r="C23" s="51"/>
      <c r="D23" s="25">
        <v>60</v>
      </c>
      <c r="E23" s="25">
        <v>60</v>
      </c>
      <c r="F23" s="25">
        <v>60</v>
      </c>
      <c r="G23" s="25">
        <v>60</v>
      </c>
      <c r="H23" s="25">
        <v>60</v>
      </c>
      <c r="I23" s="25">
        <v>60</v>
      </c>
      <c r="J23" s="25">
        <v>60</v>
      </c>
      <c r="K23" s="25">
        <v>60</v>
      </c>
      <c r="L23" s="25">
        <v>60</v>
      </c>
      <c r="M23" s="25">
        <v>60</v>
      </c>
      <c r="N23" s="25">
        <v>60</v>
      </c>
      <c r="O23" s="25">
        <v>60</v>
      </c>
      <c r="P23" s="26">
        <f t="shared" si="1"/>
        <v>720</v>
      </c>
    </row>
    <row r="24" spans="1:16" x14ac:dyDescent="0.35">
      <c r="A24" s="13">
        <v>7</v>
      </c>
      <c r="B24" s="51" t="str">
        <f t="shared" si="0"/>
        <v>Product/Service</v>
      </c>
      <c r="C24" s="51"/>
      <c r="D24" s="25">
        <v>70</v>
      </c>
      <c r="E24" s="25">
        <v>70</v>
      </c>
      <c r="F24" s="25">
        <v>70</v>
      </c>
      <c r="G24" s="25">
        <v>70</v>
      </c>
      <c r="H24" s="25">
        <v>70</v>
      </c>
      <c r="I24" s="25">
        <v>70</v>
      </c>
      <c r="J24" s="25">
        <v>70</v>
      </c>
      <c r="K24" s="25">
        <v>70</v>
      </c>
      <c r="L24" s="25">
        <v>70</v>
      </c>
      <c r="M24" s="25">
        <v>70</v>
      </c>
      <c r="N24" s="25">
        <v>70</v>
      </c>
      <c r="O24" s="25">
        <v>70</v>
      </c>
      <c r="P24" s="26">
        <f t="shared" si="1"/>
        <v>840</v>
      </c>
    </row>
    <row r="25" spans="1:16" x14ac:dyDescent="0.35">
      <c r="A25" s="13">
        <v>8</v>
      </c>
      <c r="B25" s="51" t="str">
        <f t="shared" si="0"/>
        <v>Product/Service</v>
      </c>
      <c r="C25" s="51"/>
      <c r="D25" s="25">
        <v>80</v>
      </c>
      <c r="E25" s="25">
        <v>80</v>
      </c>
      <c r="F25" s="25">
        <v>80</v>
      </c>
      <c r="G25" s="25">
        <v>80</v>
      </c>
      <c r="H25" s="25">
        <v>80</v>
      </c>
      <c r="I25" s="25">
        <v>80</v>
      </c>
      <c r="J25" s="25">
        <v>80</v>
      </c>
      <c r="K25" s="25">
        <v>80</v>
      </c>
      <c r="L25" s="25">
        <v>80</v>
      </c>
      <c r="M25" s="25">
        <v>80</v>
      </c>
      <c r="N25" s="25">
        <v>80</v>
      </c>
      <c r="O25" s="25">
        <v>80</v>
      </c>
      <c r="P25" s="26">
        <f t="shared" si="1"/>
        <v>960</v>
      </c>
    </row>
    <row r="26" spans="1:16" x14ac:dyDescent="0.35">
      <c r="A26" s="13">
        <v>9</v>
      </c>
      <c r="B26" s="51" t="str">
        <f t="shared" si="0"/>
        <v>Product/Service</v>
      </c>
      <c r="C26" s="51"/>
      <c r="D26" s="25">
        <v>90</v>
      </c>
      <c r="E26" s="25">
        <v>90</v>
      </c>
      <c r="F26" s="25">
        <v>90</v>
      </c>
      <c r="G26" s="25">
        <v>90</v>
      </c>
      <c r="H26" s="25">
        <v>90</v>
      </c>
      <c r="I26" s="25">
        <v>90</v>
      </c>
      <c r="J26" s="25">
        <v>90</v>
      </c>
      <c r="K26" s="25">
        <v>90</v>
      </c>
      <c r="L26" s="25">
        <v>90</v>
      </c>
      <c r="M26" s="25">
        <v>90</v>
      </c>
      <c r="N26" s="25">
        <v>90</v>
      </c>
      <c r="O26" s="25">
        <v>90</v>
      </c>
      <c r="P26" s="26">
        <f t="shared" si="1"/>
        <v>1080</v>
      </c>
    </row>
    <row r="27" spans="1:16" x14ac:dyDescent="0.35">
      <c r="A27" s="13">
        <v>10</v>
      </c>
      <c r="B27" s="51" t="str">
        <f t="shared" si="0"/>
        <v>Product/Service</v>
      </c>
      <c r="C27" s="51"/>
      <c r="D27" s="25">
        <v>100</v>
      </c>
      <c r="E27" s="25">
        <v>100</v>
      </c>
      <c r="F27" s="25">
        <v>100</v>
      </c>
      <c r="G27" s="25">
        <v>100</v>
      </c>
      <c r="H27" s="25">
        <v>100</v>
      </c>
      <c r="I27" s="25">
        <v>100</v>
      </c>
      <c r="J27" s="25">
        <v>100</v>
      </c>
      <c r="K27" s="25">
        <v>100</v>
      </c>
      <c r="L27" s="25">
        <v>100</v>
      </c>
      <c r="M27" s="25">
        <v>100</v>
      </c>
      <c r="N27" s="25">
        <v>100</v>
      </c>
      <c r="O27" s="25">
        <v>100</v>
      </c>
      <c r="P27" s="26">
        <f t="shared" si="1"/>
        <v>1200</v>
      </c>
    </row>
    <row r="28" spans="1:16" ht="15" thickBot="1" x14ac:dyDescent="0.4">
      <c r="A28" s="50" t="s">
        <v>62</v>
      </c>
      <c r="B28" s="50"/>
      <c r="C28" s="19"/>
      <c r="D28" s="11">
        <f t="shared" ref="D28:O28" si="2">SUM(D18:D27)</f>
        <v>550</v>
      </c>
      <c r="E28" s="11">
        <f t="shared" si="2"/>
        <v>10540</v>
      </c>
      <c r="F28" s="11">
        <f t="shared" si="2"/>
        <v>550</v>
      </c>
      <c r="G28" s="11">
        <f t="shared" si="2"/>
        <v>50540</v>
      </c>
      <c r="H28" s="11">
        <f t="shared" si="2"/>
        <v>550</v>
      </c>
      <c r="I28" s="11">
        <f t="shared" si="2"/>
        <v>30540</v>
      </c>
      <c r="J28" s="11">
        <f t="shared" si="2"/>
        <v>550</v>
      </c>
      <c r="K28" s="11">
        <f t="shared" si="2"/>
        <v>50540</v>
      </c>
      <c r="L28" s="11">
        <f t="shared" si="2"/>
        <v>550</v>
      </c>
      <c r="M28" s="11">
        <f t="shared" si="2"/>
        <v>550</v>
      </c>
      <c r="N28" s="11">
        <f t="shared" si="2"/>
        <v>50540</v>
      </c>
      <c r="O28" s="11">
        <f t="shared" si="2"/>
        <v>550</v>
      </c>
      <c r="P28" s="12">
        <f>SUM(D28:O28)</f>
        <v>196550</v>
      </c>
    </row>
    <row r="29" spans="1:16" ht="15" thickTop="1" x14ac:dyDescent="0.35"/>
  </sheetData>
  <mergeCells count="20">
    <mergeCell ref="A28:B28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17:C17"/>
    <mergeCell ref="D4:D5"/>
    <mergeCell ref="C4:C5"/>
    <mergeCell ref="A4:B5"/>
    <mergeCell ref="A1:P1"/>
    <mergeCell ref="A2:P2"/>
    <mergeCell ref="A3:P3"/>
    <mergeCell ref="F6:J8"/>
    <mergeCell ref="G13:K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C5A9-7A1B-473C-8979-9DCE9FF25B7F}">
  <dimension ref="A1:O17"/>
  <sheetViews>
    <sheetView workbookViewId="0">
      <selection activeCell="C5" sqref="C5"/>
    </sheetView>
  </sheetViews>
  <sheetFormatPr defaultRowHeight="14.5" x14ac:dyDescent="0.35"/>
  <cols>
    <col min="1" max="1" width="3.453125" customWidth="1"/>
    <col min="2" max="2" width="23.81640625" customWidth="1"/>
    <col min="3" max="15" width="10.6328125" customWidth="1"/>
  </cols>
  <sheetData>
    <row r="1" spans="1:15" x14ac:dyDescent="0.35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x14ac:dyDescent="0.35">
      <c r="A2" s="45" t="s">
        <v>27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x14ac:dyDescent="0.35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5" x14ac:dyDescent="0.35">
      <c r="A4" s="20" t="s">
        <v>64</v>
      </c>
      <c r="B4" s="20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</row>
    <row r="5" spans="1:15" x14ac:dyDescent="0.35">
      <c r="A5" s="21">
        <f>'Revenue Detail'!A6</f>
        <v>1</v>
      </c>
      <c r="B5" s="9" t="str">
        <f>'Revenue Detail'!B6</f>
        <v>Product/Service</v>
      </c>
      <c r="C5" s="23">
        <f>'Revenue Detail'!$C6*'Revenue Detail'!D18</f>
        <v>100</v>
      </c>
      <c r="D5" s="23">
        <f>'Revenue Detail'!$C6*'Revenue Detail'!E18</f>
        <v>100000</v>
      </c>
      <c r="E5" s="23">
        <f>'Revenue Detail'!$C6*'Revenue Detail'!F18</f>
        <v>100</v>
      </c>
      <c r="F5" s="23">
        <f>'Revenue Detail'!$C6*'Revenue Detail'!G18</f>
        <v>500000</v>
      </c>
      <c r="G5" s="23">
        <f>'Revenue Detail'!$C6*'Revenue Detail'!H18</f>
        <v>100</v>
      </c>
      <c r="H5" s="23">
        <f>'Revenue Detail'!$C6*'Revenue Detail'!I18</f>
        <v>300000</v>
      </c>
      <c r="I5" s="23">
        <f>'Revenue Detail'!$C6*'Revenue Detail'!J18</f>
        <v>100</v>
      </c>
      <c r="J5" s="23">
        <f>'Revenue Detail'!$C6*'Revenue Detail'!K18</f>
        <v>500000</v>
      </c>
      <c r="K5" s="23">
        <f>'Revenue Detail'!$C6*'Revenue Detail'!L18</f>
        <v>100</v>
      </c>
      <c r="L5" s="23">
        <f>'Revenue Detail'!$C6*'Revenue Detail'!M18</f>
        <v>100</v>
      </c>
      <c r="M5" s="23">
        <f>'Revenue Detail'!$C6*'Revenue Detail'!N18</f>
        <v>500000</v>
      </c>
      <c r="N5" s="23">
        <f>'Revenue Detail'!$C6*'Revenue Detail'!O18</f>
        <v>100</v>
      </c>
      <c r="O5" s="14">
        <f>SUM(C5:N5)</f>
        <v>1900700</v>
      </c>
    </row>
    <row r="6" spans="1:15" x14ac:dyDescent="0.35">
      <c r="A6" s="21">
        <f>'Revenue Detail'!A7</f>
        <v>2</v>
      </c>
      <c r="B6" s="9" t="str">
        <f>'Revenue Detail'!B7</f>
        <v>Product/Service</v>
      </c>
      <c r="C6" s="23">
        <f>'Revenue Detail'!$C7*'Revenue Detail'!D19</f>
        <v>400</v>
      </c>
      <c r="D6" s="23">
        <f>'Revenue Detail'!$C7*'Revenue Detail'!E19</f>
        <v>400</v>
      </c>
      <c r="E6" s="23">
        <f>'Revenue Detail'!$C7*'Revenue Detail'!F19</f>
        <v>400</v>
      </c>
      <c r="F6" s="23">
        <f>'Revenue Detail'!$C7*'Revenue Detail'!G19</f>
        <v>400</v>
      </c>
      <c r="G6" s="23">
        <f>'Revenue Detail'!$C7*'Revenue Detail'!H19</f>
        <v>400</v>
      </c>
      <c r="H6" s="23">
        <f>'Revenue Detail'!$C7*'Revenue Detail'!I19</f>
        <v>400</v>
      </c>
      <c r="I6" s="23">
        <f>'Revenue Detail'!$C7*'Revenue Detail'!J19</f>
        <v>400</v>
      </c>
      <c r="J6" s="23">
        <f>'Revenue Detail'!$C7*'Revenue Detail'!K19</f>
        <v>400</v>
      </c>
      <c r="K6" s="23">
        <f>'Revenue Detail'!$C7*'Revenue Detail'!L19</f>
        <v>400</v>
      </c>
      <c r="L6" s="23">
        <f>'Revenue Detail'!$C7*'Revenue Detail'!M19</f>
        <v>400</v>
      </c>
      <c r="M6" s="23">
        <f>'Revenue Detail'!$C7*'Revenue Detail'!N19</f>
        <v>400</v>
      </c>
      <c r="N6" s="23">
        <f>'Revenue Detail'!$C7*'Revenue Detail'!O19</f>
        <v>400</v>
      </c>
      <c r="O6" s="14">
        <f t="shared" ref="O6:O14" si="0">SUM(C6:N6)</f>
        <v>4800</v>
      </c>
    </row>
    <row r="7" spans="1:15" x14ac:dyDescent="0.35">
      <c r="A7" s="21">
        <f>'Revenue Detail'!A8</f>
        <v>3</v>
      </c>
      <c r="B7" s="9" t="str">
        <f>'Revenue Detail'!B8</f>
        <v>Product/Service</v>
      </c>
      <c r="C7" s="23">
        <f>'Revenue Detail'!$C8*'Revenue Detail'!D20</f>
        <v>900</v>
      </c>
      <c r="D7" s="23">
        <f>'Revenue Detail'!$C8*'Revenue Detail'!E20</f>
        <v>900</v>
      </c>
      <c r="E7" s="23">
        <f>'Revenue Detail'!$C8*'Revenue Detail'!F20</f>
        <v>900</v>
      </c>
      <c r="F7" s="23">
        <f>'Revenue Detail'!$C8*'Revenue Detail'!G20</f>
        <v>900</v>
      </c>
      <c r="G7" s="23">
        <f>'Revenue Detail'!$C8*'Revenue Detail'!H20</f>
        <v>900</v>
      </c>
      <c r="H7" s="23">
        <f>'Revenue Detail'!$C8*'Revenue Detail'!I20</f>
        <v>900</v>
      </c>
      <c r="I7" s="23">
        <f>'Revenue Detail'!$C8*'Revenue Detail'!J20</f>
        <v>900</v>
      </c>
      <c r="J7" s="23">
        <f>'Revenue Detail'!$C8*'Revenue Detail'!K20</f>
        <v>900</v>
      </c>
      <c r="K7" s="23">
        <f>'Revenue Detail'!$C8*'Revenue Detail'!L20</f>
        <v>900</v>
      </c>
      <c r="L7" s="23">
        <f>'Revenue Detail'!$C8*'Revenue Detail'!M20</f>
        <v>900</v>
      </c>
      <c r="M7" s="23">
        <f>'Revenue Detail'!$C8*'Revenue Detail'!N20</f>
        <v>900</v>
      </c>
      <c r="N7" s="23">
        <f>'Revenue Detail'!$C8*'Revenue Detail'!O20</f>
        <v>900</v>
      </c>
      <c r="O7" s="14">
        <f t="shared" si="0"/>
        <v>10800</v>
      </c>
    </row>
    <row r="8" spans="1:15" x14ac:dyDescent="0.35">
      <c r="A8" s="21">
        <f>'Revenue Detail'!A9</f>
        <v>4</v>
      </c>
      <c r="B8" s="9" t="str">
        <f>'Revenue Detail'!B9</f>
        <v>Product/Service</v>
      </c>
      <c r="C8" s="23">
        <f>'Revenue Detail'!$C9*'Revenue Detail'!D21</f>
        <v>1600</v>
      </c>
      <c r="D8" s="23">
        <f>'Revenue Detail'!$C9*'Revenue Detail'!E21</f>
        <v>1600</v>
      </c>
      <c r="E8" s="23">
        <f>'Revenue Detail'!$C9*'Revenue Detail'!F21</f>
        <v>1600</v>
      </c>
      <c r="F8" s="23">
        <f>'Revenue Detail'!$C9*'Revenue Detail'!G21</f>
        <v>1600</v>
      </c>
      <c r="G8" s="23">
        <f>'Revenue Detail'!$C9*'Revenue Detail'!H21</f>
        <v>1600</v>
      </c>
      <c r="H8" s="23">
        <f>'Revenue Detail'!$C9*'Revenue Detail'!I21</f>
        <v>1600</v>
      </c>
      <c r="I8" s="23">
        <f>'Revenue Detail'!$C9*'Revenue Detail'!J21</f>
        <v>1600</v>
      </c>
      <c r="J8" s="23">
        <f>'Revenue Detail'!$C9*'Revenue Detail'!K21</f>
        <v>1600</v>
      </c>
      <c r="K8" s="23">
        <f>'Revenue Detail'!$C9*'Revenue Detail'!L21</f>
        <v>1600</v>
      </c>
      <c r="L8" s="23">
        <f>'Revenue Detail'!$C9*'Revenue Detail'!M21</f>
        <v>1600</v>
      </c>
      <c r="M8" s="23">
        <f>'Revenue Detail'!$C9*'Revenue Detail'!N21</f>
        <v>1600</v>
      </c>
      <c r="N8" s="23">
        <f>'Revenue Detail'!$C9*'Revenue Detail'!O21</f>
        <v>1600</v>
      </c>
      <c r="O8" s="14">
        <f t="shared" si="0"/>
        <v>19200</v>
      </c>
    </row>
    <row r="9" spans="1:15" x14ac:dyDescent="0.35">
      <c r="A9" s="21">
        <f>'Revenue Detail'!A10</f>
        <v>5</v>
      </c>
      <c r="B9" s="9" t="str">
        <f>'Revenue Detail'!B10</f>
        <v>Product/Service</v>
      </c>
      <c r="C9" s="23">
        <f>'Revenue Detail'!$C10*'Revenue Detail'!D22</f>
        <v>2500</v>
      </c>
      <c r="D9" s="23">
        <f>'Revenue Detail'!$C10*'Revenue Detail'!E22</f>
        <v>2500</v>
      </c>
      <c r="E9" s="23">
        <f>'Revenue Detail'!$C10*'Revenue Detail'!F22</f>
        <v>2500</v>
      </c>
      <c r="F9" s="23">
        <f>'Revenue Detail'!$C10*'Revenue Detail'!G22</f>
        <v>2500</v>
      </c>
      <c r="G9" s="23">
        <f>'Revenue Detail'!$C10*'Revenue Detail'!H22</f>
        <v>2500</v>
      </c>
      <c r="H9" s="23">
        <f>'Revenue Detail'!$C10*'Revenue Detail'!I22</f>
        <v>2500</v>
      </c>
      <c r="I9" s="23">
        <f>'Revenue Detail'!$C10*'Revenue Detail'!J22</f>
        <v>2500</v>
      </c>
      <c r="J9" s="23">
        <f>'Revenue Detail'!$C10*'Revenue Detail'!K22</f>
        <v>2500</v>
      </c>
      <c r="K9" s="23">
        <f>'Revenue Detail'!$C10*'Revenue Detail'!L22</f>
        <v>2500</v>
      </c>
      <c r="L9" s="23">
        <f>'Revenue Detail'!$C10*'Revenue Detail'!M22</f>
        <v>2500</v>
      </c>
      <c r="M9" s="23">
        <f>'Revenue Detail'!$C10*'Revenue Detail'!N22</f>
        <v>2500</v>
      </c>
      <c r="N9" s="23">
        <f>'Revenue Detail'!$C10*'Revenue Detail'!O22</f>
        <v>2500</v>
      </c>
      <c r="O9" s="14">
        <f t="shared" si="0"/>
        <v>30000</v>
      </c>
    </row>
    <row r="10" spans="1:15" x14ac:dyDescent="0.35">
      <c r="A10" s="21">
        <f>'Revenue Detail'!A11</f>
        <v>6</v>
      </c>
      <c r="B10" s="9" t="str">
        <f>'Revenue Detail'!B11</f>
        <v>Product/Service</v>
      </c>
      <c r="C10" s="23">
        <f>'Revenue Detail'!$C11*'Revenue Detail'!D23</f>
        <v>3600</v>
      </c>
      <c r="D10" s="23">
        <f>'Revenue Detail'!$C11*'Revenue Detail'!E23</f>
        <v>3600</v>
      </c>
      <c r="E10" s="23">
        <f>'Revenue Detail'!$C11*'Revenue Detail'!F23</f>
        <v>3600</v>
      </c>
      <c r="F10" s="23">
        <f>'Revenue Detail'!$C11*'Revenue Detail'!G23</f>
        <v>3600</v>
      </c>
      <c r="G10" s="23">
        <f>'Revenue Detail'!$C11*'Revenue Detail'!H23</f>
        <v>3600</v>
      </c>
      <c r="H10" s="23">
        <f>'Revenue Detail'!$C11*'Revenue Detail'!I23</f>
        <v>3600</v>
      </c>
      <c r="I10" s="23">
        <f>'Revenue Detail'!$C11*'Revenue Detail'!J23</f>
        <v>3600</v>
      </c>
      <c r="J10" s="23">
        <f>'Revenue Detail'!$C11*'Revenue Detail'!K23</f>
        <v>3600</v>
      </c>
      <c r="K10" s="23">
        <f>'Revenue Detail'!$C11*'Revenue Detail'!L23</f>
        <v>3600</v>
      </c>
      <c r="L10" s="23">
        <f>'Revenue Detail'!$C11*'Revenue Detail'!M23</f>
        <v>3600</v>
      </c>
      <c r="M10" s="23">
        <f>'Revenue Detail'!$C11*'Revenue Detail'!N23</f>
        <v>3600</v>
      </c>
      <c r="N10" s="23">
        <f>'Revenue Detail'!$C11*'Revenue Detail'!O23</f>
        <v>3600</v>
      </c>
      <c r="O10" s="14">
        <f t="shared" si="0"/>
        <v>43200</v>
      </c>
    </row>
    <row r="11" spans="1:15" x14ac:dyDescent="0.35">
      <c r="A11" s="21">
        <f>'Revenue Detail'!A12</f>
        <v>7</v>
      </c>
      <c r="B11" s="9" t="str">
        <f>'Revenue Detail'!B12</f>
        <v>Product/Service</v>
      </c>
      <c r="C11" s="23">
        <f>'Revenue Detail'!$C12*'Revenue Detail'!D24</f>
        <v>4900</v>
      </c>
      <c r="D11" s="23">
        <f>'Revenue Detail'!$C12*'Revenue Detail'!E24</f>
        <v>4900</v>
      </c>
      <c r="E11" s="23">
        <f>'Revenue Detail'!$C12*'Revenue Detail'!F24</f>
        <v>4900</v>
      </c>
      <c r="F11" s="23">
        <f>'Revenue Detail'!$C12*'Revenue Detail'!G24</f>
        <v>4900</v>
      </c>
      <c r="G11" s="23">
        <f>'Revenue Detail'!$C12*'Revenue Detail'!H24</f>
        <v>4900</v>
      </c>
      <c r="H11" s="23">
        <f>'Revenue Detail'!$C12*'Revenue Detail'!I24</f>
        <v>4900</v>
      </c>
      <c r="I11" s="23">
        <f>'Revenue Detail'!$C12*'Revenue Detail'!J24</f>
        <v>4900</v>
      </c>
      <c r="J11" s="23">
        <f>'Revenue Detail'!$C12*'Revenue Detail'!K24</f>
        <v>4900</v>
      </c>
      <c r="K11" s="23">
        <f>'Revenue Detail'!$C12*'Revenue Detail'!L24</f>
        <v>4900</v>
      </c>
      <c r="L11" s="23">
        <f>'Revenue Detail'!$C12*'Revenue Detail'!M24</f>
        <v>4900</v>
      </c>
      <c r="M11" s="23">
        <f>'Revenue Detail'!$C12*'Revenue Detail'!N24</f>
        <v>4900</v>
      </c>
      <c r="N11" s="23">
        <f>'Revenue Detail'!$C12*'Revenue Detail'!O24</f>
        <v>4900</v>
      </c>
      <c r="O11" s="14">
        <f t="shared" si="0"/>
        <v>58800</v>
      </c>
    </row>
    <row r="12" spans="1:15" x14ac:dyDescent="0.35">
      <c r="A12" s="21">
        <f>'Revenue Detail'!A13</f>
        <v>8</v>
      </c>
      <c r="B12" s="9" t="str">
        <f>'Revenue Detail'!B13</f>
        <v>Product/Service</v>
      </c>
      <c r="C12" s="23">
        <f>'Revenue Detail'!$C13*'Revenue Detail'!D25</f>
        <v>6400</v>
      </c>
      <c r="D12" s="23">
        <f>'Revenue Detail'!$C13*'Revenue Detail'!E25</f>
        <v>6400</v>
      </c>
      <c r="E12" s="23">
        <f>'Revenue Detail'!$C13*'Revenue Detail'!F25</f>
        <v>6400</v>
      </c>
      <c r="F12" s="23">
        <f>'Revenue Detail'!$C13*'Revenue Detail'!G25</f>
        <v>6400</v>
      </c>
      <c r="G12" s="23">
        <f>'Revenue Detail'!$C13*'Revenue Detail'!H25</f>
        <v>6400</v>
      </c>
      <c r="H12" s="23">
        <f>'Revenue Detail'!$C13*'Revenue Detail'!I25</f>
        <v>6400</v>
      </c>
      <c r="I12" s="23">
        <f>'Revenue Detail'!$C13*'Revenue Detail'!J25</f>
        <v>6400</v>
      </c>
      <c r="J12" s="23">
        <f>'Revenue Detail'!$C13*'Revenue Detail'!K25</f>
        <v>6400</v>
      </c>
      <c r="K12" s="23">
        <f>'Revenue Detail'!$C13*'Revenue Detail'!L25</f>
        <v>6400</v>
      </c>
      <c r="L12" s="23">
        <f>'Revenue Detail'!$C13*'Revenue Detail'!M25</f>
        <v>6400</v>
      </c>
      <c r="M12" s="23">
        <f>'Revenue Detail'!$C13*'Revenue Detail'!N25</f>
        <v>6400</v>
      </c>
      <c r="N12" s="23">
        <f>'Revenue Detail'!$C13*'Revenue Detail'!O25</f>
        <v>6400</v>
      </c>
      <c r="O12" s="14">
        <f t="shared" si="0"/>
        <v>76800</v>
      </c>
    </row>
    <row r="13" spans="1:15" x14ac:dyDescent="0.35">
      <c r="A13" s="21">
        <f>'Revenue Detail'!A14</f>
        <v>9</v>
      </c>
      <c r="B13" s="9" t="str">
        <f>'Revenue Detail'!B14</f>
        <v>Product/Service</v>
      </c>
      <c r="C13" s="23">
        <f>'Revenue Detail'!$C14*'Revenue Detail'!D26</f>
        <v>8100</v>
      </c>
      <c r="D13" s="23">
        <f>'Revenue Detail'!$C14*'Revenue Detail'!E26</f>
        <v>8100</v>
      </c>
      <c r="E13" s="23">
        <f>'Revenue Detail'!$C14*'Revenue Detail'!F26</f>
        <v>8100</v>
      </c>
      <c r="F13" s="23">
        <f>'Revenue Detail'!$C14*'Revenue Detail'!G26</f>
        <v>8100</v>
      </c>
      <c r="G13" s="23">
        <f>'Revenue Detail'!$C14*'Revenue Detail'!H26</f>
        <v>8100</v>
      </c>
      <c r="H13" s="23">
        <f>'Revenue Detail'!$C14*'Revenue Detail'!I26</f>
        <v>8100</v>
      </c>
      <c r="I13" s="23">
        <f>'Revenue Detail'!$C14*'Revenue Detail'!J26</f>
        <v>8100</v>
      </c>
      <c r="J13" s="23">
        <f>'Revenue Detail'!$C14*'Revenue Detail'!K26</f>
        <v>8100</v>
      </c>
      <c r="K13" s="23">
        <f>'Revenue Detail'!$C14*'Revenue Detail'!L26</f>
        <v>8100</v>
      </c>
      <c r="L13" s="23">
        <f>'Revenue Detail'!$C14*'Revenue Detail'!M26</f>
        <v>8100</v>
      </c>
      <c r="M13" s="23">
        <f>'Revenue Detail'!$C14*'Revenue Detail'!N26</f>
        <v>8100</v>
      </c>
      <c r="N13" s="23">
        <f>'Revenue Detail'!$C14*'Revenue Detail'!O26</f>
        <v>8100</v>
      </c>
      <c r="O13" s="14">
        <f t="shared" si="0"/>
        <v>97200</v>
      </c>
    </row>
    <row r="14" spans="1:15" x14ac:dyDescent="0.35">
      <c r="A14" s="21">
        <f>'Revenue Detail'!A15</f>
        <v>10</v>
      </c>
      <c r="B14" s="9" t="str">
        <f>'Revenue Detail'!B15</f>
        <v>Product/Service</v>
      </c>
      <c r="C14" s="23">
        <f>'Revenue Detail'!$C15*'Revenue Detail'!D27</f>
        <v>10000</v>
      </c>
      <c r="D14" s="23">
        <f>'Revenue Detail'!$C15*'Revenue Detail'!E27</f>
        <v>10000</v>
      </c>
      <c r="E14" s="23">
        <f>'Revenue Detail'!$C15*'Revenue Detail'!F27</f>
        <v>10000</v>
      </c>
      <c r="F14" s="23">
        <f>'Revenue Detail'!$C15*'Revenue Detail'!G27</f>
        <v>10000</v>
      </c>
      <c r="G14" s="23">
        <f>'Revenue Detail'!$C15*'Revenue Detail'!H27</f>
        <v>10000</v>
      </c>
      <c r="H14" s="23">
        <f>'Revenue Detail'!$C15*'Revenue Detail'!I27</f>
        <v>10000</v>
      </c>
      <c r="I14" s="23">
        <f>'Revenue Detail'!$C15*'Revenue Detail'!J27</f>
        <v>10000</v>
      </c>
      <c r="J14" s="23">
        <f>'Revenue Detail'!$C15*'Revenue Detail'!K27</f>
        <v>10000</v>
      </c>
      <c r="K14" s="23">
        <f>'Revenue Detail'!$C15*'Revenue Detail'!L27</f>
        <v>10000</v>
      </c>
      <c r="L14" s="23">
        <f>'Revenue Detail'!$C15*'Revenue Detail'!M27</f>
        <v>10000</v>
      </c>
      <c r="M14" s="23">
        <f>'Revenue Detail'!$C15*'Revenue Detail'!N27</f>
        <v>10000</v>
      </c>
      <c r="N14" s="23">
        <f>'Revenue Detail'!$C15*'Revenue Detail'!O27</f>
        <v>10000</v>
      </c>
      <c r="O14" s="14">
        <f t="shared" si="0"/>
        <v>120000</v>
      </c>
    </row>
    <row r="15" spans="1:15" ht="15" thickBot="1" x14ac:dyDescent="0.4">
      <c r="A15" s="19" t="s">
        <v>14</v>
      </c>
      <c r="B15" s="19"/>
      <c r="C15" s="22">
        <f>SUM(C5:C14)</f>
        <v>38500</v>
      </c>
      <c r="D15" s="22">
        <f t="shared" ref="D15:N15" si="1">SUM(D5:D14)</f>
        <v>138400</v>
      </c>
      <c r="E15" s="22">
        <f t="shared" si="1"/>
        <v>38500</v>
      </c>
      <c r="F15" s="22">
        <f t="shared" si="1"/>
        <v>538400</v>
      </c>
      <c r="G15" s="22">
        <f t="shared" si="1"/>
        <v>38500</v>
      </c>
      <c r="H15" s="22">
        <f t="shared" si="1"/>
        <v>338400</v>
      </c>
      <c r="I15" s="22">
        <f t="shared" si="1"/>
        <v>38500</v>
      </c>
      <c r="J15" s="22">
        <f t="shared" si="1"/>
        <v>538400</v>
      </c>
      <c r="K15" s="22">
        <f t="shared" si="1"/>
        <v>38500</v>
      </c>
      <c r="L15" s="22">
        <f t="shared" si="1"/>
        <v>38500</v>
      </c>
      <c r="M15" s="22">
        <f t="shared" si="1"/>
        <v>538400</v>
      </c>
      <c r="N15" s="22">
        <f t="shared" si="1"/>
        <v>38500</v>
      </c>
      <c r="O15" s="16">
        <f>SUM(O5:O14)</f>
        <v>2361500</v>
      </c>
    </row>
    <row r="16" spans="1:15" ht="15" thickTop="1" x14ac:dyDescent="0.35"/>
    <row r="17" spans="2:2" x14ac:dyDescent="0.35">
      <c r="B17" t="s">
        <v>65</v>
      </c>
    </row>
  </sheetData>
  <mergeCells count="3">
    <mergeCell ref="A1:N1"/>
    <mergeCell ref="A2:N2"/>
    <mergeCell ref="A3:N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C58FC-F114-4EC9-9FF6-7E9B2DF4ACFB}">
  <dimension ref="A1:O22"/>
  <sheetViews>
    <sheetView topLeftCell="A7" workbookViewId="0">
      <selection activeCell="F21" sqref="F21:F22"/>
    </sheetView>
  </sheetViews>
  <sheetFormatPr defaultRowHeight="14.5" x14ac:dyDescent="0.35"/>
  <cols>
    <col min="1" max="1" width="2.6328125" customWidth="1"/>
    <col min="2" max="2" width="25.81640625" customWidth="1"/>
    <col min="3" max="14" width="10.6328125" customWidth="1"/>
    <col min="15" max="15" width="12.6328125" customWidth="1"/>
  </cols>
  <sheetData>
    <row r="1" spans="1:15" x14ac:dyDescent="0.35">
      <c r="A1" s="45" t="s">
        <v>63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35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x14ac:dyDescent="0.3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x14ac:dyDescent="0.35">
      <c r="A4" s="20" t="s">
        <v>15</v>
      </c>
      <c r="B4" s="20"/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9</v>
      </c>
      <c r="L4" s="13" t="s">
        <v>10</v>
      </c>
      <c r="M4" s="13" t="s">
        <v>11</v>
      </c>
      <c r="N4" s="13" t="s">
        <v>12</v>
      </c>
      <c r="O4" s="13" t="s">
        <v>13</v>
      </c>
    </row>
    <row r="5" spans="1:15" x14ac:dyDescent="0.35">
      <c r="A5" s="20"/>
      <c r="B5" s="20" t="s">
        <v>83</v>
      </c>
      <c r="C5" s="14">
        <f>'Revenue Projections'!C15*'Operating Expense'!$C$22</f>
        <v>0</v>
      </c>
      <c r="D5" s="14">
        <f>'Revenue Projections'!D15*'Operating Expense'!$C$22</f>
        <v>0</v>
      </c>
      <c r="E5" s="14">
        <f>'Revenue Projections'!E15*'Operating Expense'!$C$22</f>
        <v>0</v>
      </c>
      <c r="F5" s="14">
        <f>'Revenue Projections'!F15*'Operating Expense'!$C$22</f>
        <v>0</v>
      </c>
      <c r="G5" s="14">
        <f>'Revenue Projections'!G15*'Operating Expense'!$C$22</f>
        <v>0</v>
      </c>
      <c r="H5" s="14">
        <f>'Revenue Projections'!H15*'Operating Expense'!$C$22</f>
        <v>0</v>
      </c>
      <c r="I5" s="14">
        <f>'Revenue Projections'!I15*'Operating Expense'!$C$22</f>
        <v>0</v>
      </c>
      <c r="J5" s="14">
        <f>'Revenue Projections'!J15*'Operating Expense'!$C$22</f>
        <v>0</v>
      </c>
      <c r="K5" s="14">
        <f>'Revenue Projections'!K15*'Operating Expense'!$C$22</f>
        <v>0</v>
      </c>
      <c r="L5" s="14">
        <f>'Revenue Projections'!L15*'Operating Expense'!$C$22</f>
        <v>0</v>
      </c>
      <c r="M5" s="14">
        <f>'Revenue Projections'!M15*'Operating Expense'!$C$22</f>
        <v>0</v>
      </c>
      <c r="N5" s="14">
        <f>'Revenue Projections'!N15*'Operating Expense'!$C$22</f>
        <v>0</v>
      </c>
      <c r="O5" s="15">
        <f>SUM(C5:N5)</f>
        <v>0</v>
      </c>
    </row>
    <row r="6" spans="1:15" x14ac:dyDescent="0.35">
      <c r="A6" s="20"/>
      <c r="B6" s="20" t="s">
        <v>17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15">
        <f t="shared" ref="O6:O19" si="0">SUM(C6:N6)</f>
        <v>0</v>
      </c>
    </row>
    <row r="7" spans="1:15" x14ac:dyDescent="0.35">
      <c r="A7" s="20"/>
      <c r="B7" s="20" t="s">
        <v>82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15">
        <f t="shared" si="0"/>
        <v>0</v>
      </c>
    </row>
    <row r="8" spans="1:15" x14ac:dyDescent="0.35">
      <c r="A8" s="20"/>
      <c r="B8" s="20" t="s">
        <v>36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15">
        <f t="shared" si="0"/>
        <v>0</v>
      </c>
    </row>
    <row r="9" spans="1:15" x14ac:dyDescent="0.35">
      <c r="A9" s="20"/>
      <c r="B9" s="20" t="s">
        <v>16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15">
        <f t="shared" si="0"/>
        <v>0</v>
      </c>
    </row>
    <row r="10" spans="1:15" x14ac:dyDescent="0.35">
      <c r="A10" s="20"/>
      <c r="B10" s="20" t="s">
        <v>17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15">
        <f t="shared" si="0"/>
        <v>0</v>
      </c>
    </row>
    <row r="11" spans="1:15" x14ac:dyDescent="0.35">
      <c r="A11" s="20"/>
      <c r="B11" s="20" t="s">
        <v>38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15">
        <f t="shared" si="0"/>
        <v>0</v>
      </c>
    </row>
    <row r="12" spans="1:15" x14ac:dyDescent="0.35">
      <c r="A12" s="20"/>
      <c r="B12" s="20" t="s">
        <v>35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15">
        <f t="shared" si="0"/>
        <v>0</v>
      </c>
    </row>
    <row r="13" spans="1:15" x14ac:dyDescent="0.35">
      <c r="A13" s="20"/>
      <c r="B13" s="20" t="s">
        <v>22</v>
      </c>
      <c r="C13" s="14">
        <f>'Capital Purchases'!G21</f>
        <v>666.66666666666663</v>
      </c>
      <c r="D13" s="14">
        <f>'Capital Purchases'!H21</f>
        <v>1250</v>
      </c>
      <c r="E13" s="14">
        <f>'Capital Purchases'!I21</f>
        <v>1250</v>
      </c>
      <c r="F13" s="14">
        <f>'Capital Purchases'!J21</f>
        <v>1250</v>
      </c>
      <c r="G13" s="14">
        <f>'Capital Purchases'!K21</f>
        <v>1250</v>
      </c>
      <c r="H13" s="14">
        <f>'Capital Purchases'!L21</f>
        <v>1250</v>
      </c>
      <c r="I13" s="14">
        <f>'Capital Purchases'!M21</f>
        <v>1250</v>
      </c>
      <c r="J13" s="14">
        <f>'Capital Purchases'!N21</f>
        <v>1250</v>
      </c>
      <c r="K13" s="14">
        <f>'Capital Purchases'!O21</f>
        <v>1250</v>
      </c>
      <c r="L13" s="14">
        <f>'Capital Purchases'!P21</f>
        <v>1250</v>
      </c>
      <c r="M13" s="14">
        <f>'Capital Purchases'!Q21</f>
        <v>1250</v>
      </c>
      <c r="N13" s="14">
        <f>'Capital Purchases'!R21</f>
        <v>1250</v>
      </c>
      <c r="O13" s="15">
        <f t="shared" si="0"/>
        <v>14416.666666666666</v>
      </c>
    </row>
    <row r="14" spans="1:15" x14ac:dyDescent="0.35">
      <c r="A14" s="18"/>
      <c r="B14" s="18" t="s">
        <v>73</v>
      </c>
      <c r="C14" s="14">
        <f>'Personnel Expense'!E15</f>
        <v>38526.666666666672</v>
      </c>
      <c r="D14" s="14">
        <f>'Personnel Expense'!F15</f>
        <v>38526.666666666672</v>
      </c>
      <c r="E14" s="14">
        <f>'Personnel Expense'!G15</f>
        <v>38526.666666666672</v>
      </c>
      <c r="F14" s="14">
        <f>'Personnel Expense'!H15</f>
        <v>38526.666666666672</v>
      </c>
      <c r="G14" s="14">
        <f>'Personnel Expense'!I15</f>
        <v>38526.666666666672</v>
      </c>
      <c r="H14" s="14">
        <f>'Personnel Expense'!J15</f>
        <v>38526.666666666672</v>
      </c>
      <c r="I14" s="14">
        <f>'Personnel Expense'!K15</f>
        <v>38526.666666666672</v>
      </c>
      <c r="J14" s="14">
        <f>'Personnel Expense'!L15</f>
        <v>38526.666666666672</v>
      </c>
      <c r="K14" s="14">
        <f>'Personnel Expense'!M15</f>
        <v>38526.666666666672</v>
      </c>
      <c r="L14" s="14">
        <f>'Personnel Expense'!N15</f>
        <v>38526.666666666672</v>
      </c>
      <c r="M14" s="14">
        <f>'Personnel Expense'!O15</f>
        <v>38526.666666666672</v>
      </c>
      <c r="N14" s="14">
        <f>'Personnel Expense'!P15</f>
        <v>38526.666666666672</v>
      </c>
      <c r="O14" s="15">
        <f t="shared" si="0"/>
        <v>462320.00000000017</v>
      </c>
    </row>
    <row r="15" spans="1:15" x14ac:dyDescent="0.35">
      <c r="A15" s="18"/>
      <c r="B15" s="18" t="s">
        <v>39</v>
      </c>
      <c r="C15" s="14">
        <f>C14*$C$21</f>
        <v>9631.6666666666679</v>
      </c>
      <c r="D15" s="14">
        <f t="shared" ref="D15:N15" si="1">D14*$C$21</f>
        <v>9631.6666666666679</v>
      </c>
      <c r="E15" s="14">
        <f t="shared" si="1"/>
        <v>9631.6666666666679</v>
      </c>
      <c r="F15" s="14">
        <f t="shared" si="1"/>
        <v>9631.6666666666679</v>
      </c>
      <c r="G15" s="14">
        <f t="shared" si="1"/>
        <v>9631.6666666666679</v>
      </c>
      <c r="H15" s="14">
        <f t="shared" si="1"/>
        <v>9631.6666666666679</v>
      </c>
      <c r="I15" s="14">
        <f t="shared" si="1"/>
        <v>9631.6666666666679</v>
      </c>
      <c r="J15" s="14">
        <f t="shared" si="1"/>
        <v>9631.6666666666679</v>
      </c>
      <c r="K15" s="14">
        <f t="shared" si="1"/>
        <v>9631.6666666666679</v>
      </c>
      <c r="L15" s="14">
        <f t="shared" si="1"/>
        <v>9631.6666666666679</v>
      </c>
      <c r="M15" s="14">
        <f t="shared" si="1"/>
        <v>9631.6666666666679</v>
      </c>
      <c r="N15" s="14">
        <f t="shared" si="1"/>
        <v>9631.6666666666679</v>
      </c>
      <c r="O15" s="15">
        <f t="shared" si="0"/>
        <v>115580.00000000004</v>
      </c>
    </row>
    <row r="16" spans="1:15" x14ac:dyDescent="0.35">
      <c r="A16" s="20"/>
      <c r="B16" s="20" t="s">
        <v>24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15">
        <f t="shared" si="0"/>
        <v>0</v>
      </c>
    </row>
    <row r="17" spans="1:15" x14ac:dyDescent="0.35">
      <c r="A17" s="20"/>
      <c r="B17" s="20" t="s">
        <v>24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15">
        <f t="shared" ref="O17:O18" si="2">SUM(C17:N17)</f>
        <v>0</v>
      </c>
    </row>
    <row r="18" spans="1:15" x14ac:dyDescent="0.35">
      <c r="A18" s="44"/>
      <c r="B18" s="20" t="s">
        <v>24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15">
        <f t="shared" si="2"/>
        <v>0</v>
      </c>
    </row>
    <row r="19" spans="1:15" ht="15" thickBot="1" x14ac:dyDescent="0.4">
      <c r="A19" s="53" t="s">
        <v>21</v>
      </c>
      <c r="B19" s="53"/>
      <c r="C19" s="17">
        <f>SUM(C5:C18)</f>
        <v>48825</v>
      </c>
      <c r="D19" s="17">
        <f t="shared" ref="D19:N19" si="3">SUM(D5:D18)</f>
        <v>49408.333333333343</v>
      </c>
      <c r="E19" s="17">
        <f t="shared" si="3"/>
        <v>49408.333333333343</v>
      </c>
      <c r="F19" s="17">
        <f t="shared" si="3"/>
        <v>49408.333333333343</v>
      </c>
      <c r="G19" s="17">
        <f t="shared" si="3"/>
        <v>49408.333333333343</v>
      </c>
      <c r="H19" s="17">
        <f t="shared" si="3"/>
        <v>49408.333333333343</v>
      </c>
      <c r="I19" s="17">
        <f t="shared" si="3"/>
        <v>49408.333333333343</v>
      </c>
      <c r="J19" s="17">
        <f t="shared" si="3"/>
        <v>49408.333333333343</v>
      </c>
      <c r="K19" s="17">
        <f t="shared" si="3"/>
        <v>49408.333333333343</v>
      </c>
      <c r="L19" s="17">
        <f t="shared" si="3"/>
        <v>49408.333333333343</v>
      </c>
      <c r="M19" s="17">
        <f t="shared" si="3"/>
        <v>49408.333333333343</v>
      </c>
      <c r="N19" s="17">
        <f t="shared" si="3"/>
        <v>49408.333333333343</v>
      </c>
      <c r="O19" s="16">
        <f t="shared" si="0"/>
        <v>592316.66666666698</v>
      </c>
    </row>
    <row r="20" spans="1:15" ht="15" thickTop="1" x14ac:dyDescent="0.35"/>
    <row r="21" spans="1:15" x14ac:dyDescent="0.35">
      <c r="A21" s="52" t="s">
        <v>39</v>
      </c>
      <c r="B21" s="52"/>
      <c r="C21" s="29">
        <v>0.25</v>
      </c>
      <c r="F21" s="5" t="s">
        <v>60</v>
      </c>
    </row>
    <row r="22" spans="1:15" x14ac:dyDescent="0.35">
      <c r="A22" s="54" t="s">
        <v>81</v>
      </c>
      <c r="B22" s="54"/>
      <c r="C22" s="29">
        <v>0</v>
      </c>
      <c r="F22" s="10" t="s">
        <v>61</v>
      </c>
    </row>
  </sheetData>
  <mergeCells count="6">
    <mergeCell ref="A1:O1"/>
    <mergeCell ref="A21:B21"/>
    <mergeCell ref="A19:B19"/>
    <mergeCell ref="A22:B22"/>
    <mergeCell ref="A2:O2"/>
    <mergeCell ref="A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53A4-361B-403C-B0E0-679A004FB774}">
  <dimension ref="A1:Q18"/>
  <sheetViews>
    <sheetView workbookViewId="0">
      <selection activeCell="A17" sqref="A17:A18"/>
    </sheetView>
  </sheetViews>
  <sheetFormatPr defaultRowHeight="14.5" x14ac:dyDescent="0.35"/>
  <cols>
    <col min="1" max="1" width="20.6328125" customWidth="1"/>
    <col min="2" max="2" width="11.90625" customWidth="1"/>
    <col min="3" max="3" width="9.6328125" customWidth="1"/>
    <col min="4" max="4" width="12.453125" customWidth="1"/>
    <col min="5" max="17" width="12.6328125" customWidth="1"/>
  </cols>
  <sheetData>
    <row r="1" spans="1:17" x14ac:dyDescent="0.35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x14ac:dyDescent="0.35">
      <c r="A2" s="45" t="s">
        <v>33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1:17" x14ac:dyDescent="0.35">
      <c r="A3" s="45" t="s">
        <v>31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x14ac:dyDescent="0.35">
      <c r="A4" s="55" t="s">
        <v>18</v>
      </c>
      <c r="B4" s="55" t="s">
        <v>19</v>
      </c>
      <c r="C4" s="47" t="s">
        <v>75</v>
      </c>
      <c r="D4" s="47" t="s">
        <v>76</v>
      </c>
      <c r="E4" s="55" t="s">
        <v>1</v>
      </c>
      <c r="F4" s="55" t="s">
        <v>2</v>
      </c>
      <c r="G4" s="55" t="s">
        <v>3</v>
      </c>
      <c r="H4" s="55" t="s">
        <v>4</v>
      </c>
      <c r="I4" s="55" t="s">
        <v>5</v>
      </c>
      <c r="J4" s="55" t="s">
        <v>6</v>
      </c>
      <c r="K4" s="55" t="s">
        <v>7</v>
      </c>
      <c r="L4" s="55" t="s">
        <v>8</v>
      </c>
      <c r="M4" s="55" t="s">
        <v>9</v>
      </c>
      <c r="N4" s="55" t="s">
        <v>10</v>
      </c>
      <c r="O4" s="55" t="s">
        <v>11</v>
      </c>
      <c r="P4" s="55" t="s">
        <v>12</v>
      </c>
      <c r="Q4" s="55" t="s">
        <v>13</v>
      </c>
    </row>
    <row r="5" spans="1:17" x14ac:dyDescent="0.35">
      <c r="A5" s="55"/>
      <c r="B5" s="55"/>
      <c r="C5" s="47"/>
      <c r="D5" s="47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x14ac:dyDescent="0.35">
      <c r="A6" s="30" t="s">
        <v>41</v>
      </c>
      <c r="B6" s="31">
        <v>100000</v>
      </c>
      <c r="C6" s="32"/>
      <c r="D6" s="33"/>
      <c r="E6" s="14">
        <f>IF($B6&gt;0,$B6/12,($C6*$D6)*4)</f>
        <v>8333.3333333333339</v>
      </c>
      <c r="F6" s="14">
        <f t="shared" ref="F6:P6" si="0">IF($B6&gt;0,$B6/12,($C6*$D6)*4)</f>
        <v>8333.3333333333339</v>
      </c>
      <c r="G6" s="14">
        <f t="shared" si="0"/>
        <v>8333.3333333333339</v>
      </c>
      <c r="H6" s="14">
        <f t="shared" si="0"/>
        <v>8333.3333333333339</v>
      </c>
      <c r="I6" s="14">
        <f t="shared" si="0"/>
        <v>8333.3333333333339</v>
      </c>
      <c r="J6" s="14">
        <f t="shared" si="0"/>
        <v>8333.3333333333339</v>
      </c>
      <c r="K6" s="14">
        <f t="shared" si="0"/>
        <v>8333.3333333333339</v>
      </c>
      <c r="L6" s="14">
        <f t="shared" si="0"/>
        <v>8333.3333333333339</v>
      </c>
      <c r="M6" s="14">
        <f t="shared" si="0"/>
        <v>8333.3333333333339</v>
      </c>
      <c r="N6" s="14">
        <f t="shared" si="0"/>
        <v>8333.3333333333339</v>
      </c>
      <c r="O6" s="14">
        <f t="shared" si="0"/>
        <v>8333.3333333333339</v>
      </c>
      <c r="P6" s="14">
        <f t="shared" si="0"/>
        <v>8333.3333333333339</v>
      </c>
      <c r="Q6" s="15">
        <f>SUM(E6:P6)</f>
        <v>99999.999999999985</v>
      </c>
    </row>
    <row r="7" spans="1:17" x14ac:dyDescent="0.35">
      <c r="A7" s="30" t="s">
        <v>42</v>
      </c>
      <c r="B7" s="31">
        <v>85000</v>
      </c>
      <c r="C7" s="34"/>
      <c r="D7" s="33"/>
      <c r="E7" s="14">
        <f t="shared" ref="E7:P14" si="1">IF($B7&gt;0,$B7/12,($C7*$D7)*4)</f>
        <v>7083.333333333333</v>
      </c>
      <c r="F7" s="14">
        <f t="shared" si="1"/>
        <v>7083.333333333333</v>
      </c>
      <c r="G7" s="14">
        <f t="shared" si="1"/>
        <v>7083.333333333333</v>
      </c>
      <c r="H7" s="14">
        <f t="shared" si="1"/>
        <v>7083.333333333333</v>
      </c>
      <c r="I7" s="14">
        <f t="shared" si="1"/>
        <v>7083.333333333333</v>
      </c>
      <c r="J7" s="14">
        <f t="shared" si="1"/>
        <v>7083.333333333333</v>
      </c>
      <c r="K7" s="14">
        <f t="shared" si="1"/>
        <v>7083.333333333333</v>
      </c>
      <c r="L7" s="14">
        <f t="shared" si="1"/>
        <v>7083.333333333333</v>
      </c>
      <c r="M7" s="14">
        <f t="shared" si="1"/>
        <v>7083.333333333333</v>
      </c>
      <c r="N7" s="14">
        <f t="shared" si="1"/>
        <v>7083.333333333333</v>
      </c>
      <c r="O7" s="14">
        <f t="shared" si="1"/>
        <v>7083.333333333333</v>
      </c>
      <c r="P7" s="14">
        <f t="shared" si="1"/>
        <v>7083.333333333333</v>
      </c>
      <c r="Q7" s="15">
        <f t="shared" ref="Q7:Q14" si="2">SUM(E7:P7)</f>
        <v>85000</v>
      </c>
    </row>
    <row r="8" spans="1:17" x14ac:dyDescent="0.35">
      <c r="A8" s="30" t="s">
        <v>43</v>
      </c>
      <c r="B8" s="31">
        <v>65000</v>
      </c>
      <c r="C8" s="32"/>
      <c r="D8" s="35"/>
      <c r="E8" s="14">
        <f t="shared" si="1"/>
        <v>5416.666666666667</v>
      </c>
      <c r="F8" s="14">
        <f t="shared" si="1"/>
        <v>5416.666666666667</v>
      </c>
      <c r="G8" s="14">
        <f t="shared" si="1"/>
        <v>5416.666666666667</v>
      </c>
      <c r="H8" s="14">
        <f t="shared" si="1"/>
        <v>5416.666666666667</v>
      </c>
      <c r="I8" s="14">
        <f t="shared" si="1"/>
        <v>5416.666666666667</v>
      </c>
      <c r="J8" s="14">
        <f t="shared" si="1"/>
        <v>5416.666666666667</v>
      </c>
      <c r="K8" s="14">
        <f t="shared" si="1"/>
        <v>5416.666666666667</v>
      </c>
      <c r="L8" s="14">
        <f t="shared" si="1"/>
        <v>5416.666666666667</v>
      </c>
      <c r="M8" s="14">
        <f t="shared" si="1"/>
        <v>5416.666666666667</v>
      </c>
      <c r="N8" s="14">
        <f t="shared" si="1"/>
        <v>5416.666666666667</v>
      </c>
      <c r="O8" s="14">
        <f t="shared" si="1"/>
        <v>5416.666666666667</v>
      </c>
      <c r="P8" s="14">
        <f t="shared" si="1"/>
        <v>5416.666666666667</v>
      </c>
      <c r="Q8" s="15">
        <f t="shared" si="2"/>
        <v>64999.999999999993</v>
      </c>
    </row>
    <row r="9" spans="1:17" x14ac:dyDescent="0.35">
      <c r="A9" s="30" t="s">
        <v>44</v>
      </c>
      <c r="B9" s="31">
        <v>55000</v>
      </c>
      <c r="C9" s="34"/>
      <c r="D9" s="33"/>
      <c r="E9" s="14">
        <f t="shared" si="1"/>
        <v>4583.333333333333</v>
      </c>
      <c r="F9" s="14">
        <f t="shared" si="1"/>
        <v>4583.333333333333</v>
      </c>
      <c r="G9" s="14">
        <f t="shared" si="1"/>
        <v>4583.333333333333</v>
      </c>
      <c r="H9" s="14">
        <f t="shared" si="1"/>
        <v>4583.333333333333</v>
      </c>
      <c r="I9" s="14">
        <f t="shared" si="1"/>
        <v>4583.333333333333</v>
      </c>
      <c r="J9" s="14">
        <f t="shared" si="1"/>
        <v>4583.333333333333</v>
      </c>
      <c r="K9" s="14">
        <f t="shared" si="1"/>
        <v>4583.333333333333</v>
      </c>
      <c r="L9" s="14">
        <f t="shared" si="1"/>
        <v>4583.333333333333</v>
      </c>
      <c r="M9" s="14">
        <f t="shared" si="1"/>
        <v>4583.333333333333</v>
      </c>
      <c r="N9" s="14">
        <f t="shared" si="1"/>
        <v>4583.333333333333</v>
      </c>
      <c r="O9" s="14">
        <f t="shared" si="1"/>
        <v>4583.333333333333</v>
      </c>
      <c r="P9" s="14">
        <f t="shared" si="1"/>
        <v>4583.333333333333</v>
      </c>
      <c r="Q9" s="15">
        <f t="shared" si="2"/>
        <v>55000.000000000007</v>
      </c>
    </row>
    <row r="10" spans="1:17" x14ac:dyDescent="0.35">
      <c r="A10" s="30" t="s">
        <v>45</v>
      </c>
      <c r="B10" s="31">
        <v>45000</v>
      </c>
      <c r="C10" s="34"/>
      <c r="D10" s="33"/>
      <c r="E10" s="14">
        <f t="shared" si="1"/>
        <v>3750</v>
      </c>
      <c r="F10" s="14">
        <f t="shared" si="1"/>
        <v>3750</v>
      </c>
      <c r="G10" s="14">
        <f t="shared" si="1"/>
        <v>3750</v>
      </c>
      <c r="H10" s="14">
        <f t="shared" si="1"/>
        <v>3750</v>
      </c>
      <c r="I10" s="14">
        <f t="shared" si="1"/>
        <v>3750</v>
      </c>
      <c r="J10" s="14">
        <f t="shared" si="1"/>
        <v>3750</v>
      </c>
      <c r="K10" s="14">
        <f t="shared" si="1"/>
        <v>3750</v>
      </c>
      <c r="L10" s="14">
        <f t="shared" si="1"/>
        <v>3750</v>
      </c>
      <c r="M10" s="14">
        <f t="shared" si="1"/>
        <v>3750</v>
      </c>
      <c r="N10" s="14">
        <f t="shared" si="1"/>
        <v>3750</v>
      </c>
      <c r="O10" s="14">
        <f t="shared" si="1"/>
        <v>3750</v>
      </c>
      <c r="P10" s="14">
        <f t="shared" si="1"/>
        <v>3750</v>
      </c>
      <c r="Q10" s="15">
        <f t="shared" si="2"/>
        <v>45000</v>
      </c>
    </row>
    <row r="11" spans="1:17" x14ac:dyDescent="0.35">
      <c r="A11" s="30" t="s">
        <v>46</v>
      </c>
      <c r="B11" s="31"/>
      <c r="C11" s="34">
        <v>22</v>
      </c>
      <c r="D11" s="33">
        <v>40</v>
      </c>
      <c r="E11" s="14">
        <f t="shared" si="1"/>
        <v>3520</v>
      </c>
      <c r="F11" s="14">
        <f t="shared" si="1"/>
        <v>3520</v>
      </c>
      <c r="G11" s="14">
        <f t="shared" si="1"/>
        <v>3520</v>
      </c>
      <c r="H11" s="14">
        <f t="shared" si="1"/>
        <v>3520</v>
      </c>
      <c r="I11" s="14">
        <f t="shared" si="1"/>
        <v>3520</v>
      </c>
      <c r="J11" s="14">
        <f t="shared" si="1"/>
        <v>3520</v>
      </c>
      <c r="K11" s="14">
        <f t="shared" si="1"/>
        <v>3520</v>
      </c>
      <c r="L11" s="14">
        <f t="shared" si="1"/>
        <v>3520</v>
      </c>
      <c r="M11" s="14">
        <f t="shared" si="1"/>
        <v>3520</v>
      </c>
      <c r="N11" s="14">
        <f t="shared" si="1"/>
        <v>3520</v>
      </c>
      <c r="O11" s="14">
        <f t="shared" si="1"/>
        <v>3520</v>
      </c>
      <c r="P11" s="14">
        <f t="shared" si="1"/>
        <v>3520</v>
      </c>
      <c r="Q11" s="15">
        <f t="shared" si="2"/>
        <v>42240</v>
      </c>
    </row>
    <row r="12" spans="1:17" x14ac:dyDescent="0.35">
      <c r="A12" s="30" t="s">
        <v>47</v>
      </c>
      <c r="B12" s="31"/>
      <c r="C12" s="34">
        <v>20</v>
      </c>
      <c r="D12" s="33">
        <v>40</v>
      </c>
      <c r="E12" s="14">
        <f t="shared" si="1"/>
        <v>3200</v>
      </c>
      <c r="F12" s="14">
        <f t="shared" si="1"/>
        <v>3200</v>
      </c>
      <c r="G12" s="14">
        <f t="shared" si="1"/>
        <v>3200</v>
      </c>
      <c r="H12" s="14">
        <f t="shared" si="1"/>
        <v>3200</v>
      </c>
      <c r="I12" s="14">
        <f t="shared" si="1"/>
        <v>3200</v>
      </c>
      <c r="J12" s="14">
        <f t="shared" si="1"/>
        <v>3200</v>
      </c>
      <c r="K12" s="14">
        <f t="shared" si="1"/>
        <v>3200</v>
      </c>
      <c r="L12" s="14">
        <f t="shared" si="1"/>
        <v>3200</v>
      </c>
      <c r="M12" s="14">
        <f t="shared" si="1"/>
        <v>3200</v>
      </c>
      <c r="N12" s="14">
        <f t="shared" si="1"/>
        <v>3200</v>
      </c>
      <c r="O12" s="14">
        <f t="shared" si="1"/>
        <v>3200</v>
      </c>
      <c r="P12" s="14">
        <f t="shared" si="1"/>
        <v>3200</v>
      </c>
      <c r="Q12" s="15">
        <f t="shared" si="2"/>
        <v>38400</v>
      </c>
    </row>
    <row r="13" spans="1:17" x14ac:dyDescent="0.35">
      <c r="A13" s="30" t="s">
        <v>48</v>
      </c>
      <c r="B13" s="31"/>
      <c r="C13" s="34">
        <v>18</v>
      </c>
      <c r="D13" s="33">
        <v>20</v>
      </c>
      <c r="E13" s="14">
        <f t="shared" si="1"/>
        <v>1440</v>
      </c>
      <c r="F13" s="14">
        <f t="shared" si="1"/>
        <v>1440</v>
      </c>
      <c r="G13" s="14">
        <f t="shared" si="1"/>
        <v>1440</v>
      </c>
      <c r="H13" s="14">
        <f t="shared" si="1"/>
        <v>1440</v>
      </c>
      <c r="I13" s="14">
        <f t="shared" si="1"/>
        <v>1440</v>
      </c>
      <c r="J13" s="14">
        <f t="shared" si="1"/>
        <v>1440</v>
      </c>
      <c r="K13" s="14">
        <f t="shared" si="1"/>
        <v>1440</v>
      </c>
      <c r="L13" s="14">
        <f t="shared" si="1"/>
        <v>1440</v>
      </c>
      <c r="M13" s="14">
        <f t="shared" si="1"/>
        <v>1440</v>
      </c>
      <c r="N13" s="14">
        <f t="shared" si="1"/>
        <v>1440</v>
      </c>
      <c r="O13" s="14">
        <f t="shared" si="1"/>
        <v>1440</v>
      </c>
      <c r="P13" s="14">
        <f t="shared" si="1"/>
        <v>1440</v>
      </c>
      <c r="Q13" s="15">
        <f t="shared" si="2"/>
        <v>17280</v>
      </c>
    </row>
    <row r="14" spans="1:17" x14ac:dyDescent="0.35">
      <c r="A14" s="30" t="s">
        <v>49</v>
      </c>
      <c r="B14" s="31"/>
      <c r="C14" s="34">
        <v>15</v>
      </c>
      <c r="D14" s="33">
        <v>20</v>
      </c>
      <c r="E14" s="14">
        <f t="shared" si="1"/>
        <v>1200</v>
      </c>
      <c r="F14" s="14">
        <f t="shared" si="1"/>
        <v>1200</v>
      </c>
      <c r="G14" s="14">
        <f t="shared" si="1"/>
        <v>1200</v>
      </c>
      <c r="H14" s="14">
        <f t="shared" si="1"/>
        <v>1200</v>
      </c>
      <c r="I14" s="14">
        <f t="shared" si="1"/>
        <v>1200</v>
      </c>
      <c r="J14" s="14">
        <f t="shared" si="1"/>
        <v>1200</v>
      </c>
      <c r="K14" s="14">
        <f t="shared" si="1"/>
        <v>1200</v>
      </c>
      <c r="L14" s="14">
        <f t="shared" si="1"/>
        <v>1200</v>
      </c>
      <c r="M14" s="14">
        <f t="shared" si="1"/>
        <v>1200</v>
      </c>
      <c r="N14" s="14">
        <f t="shared" si="1"/>
        <v>1200</v>
      </c>
      <c r="O14" s="14">
        <f t="shared" si="1"/>
        <v>1200</v>
      </c>
      <c r="P14" s="14">
        <f t="shared" si="1"/>
        <v>1200</v>
      </c>
      <c r="Q14" s="15">
        <f t="shared" si="2"/>
        <v>14400</v>
      </c>
    </row>
    <row r="15" spans="1:17" ht="15" thickBot="1" x14ac:dyDescent="0.4">
      <c r="A15" s="53" t="s">
        <v>20</v>
      </c>
      <c r="B15" s="53"/>
      <c r="C15" s="53"/>
      <c r="D15" s="53"/>
      <c r="E15" s="39">
        <f>SUM(E6:E14)</f>
        <v>38526.666666666672</v>
      </c>
      <c r="F15" s="16">
        <f t="shared" ref="F15:P15" si="3">SUM(F6:F14)</f>
        <v>38526.666666666672</v>
      </c>
      <c r="G15" s="16">
        <f t="shared" si="3"/>
        <v>38526.666666666672</v>
      </c>
      <c r="H15" s="16">
        <f t="shared" si="3"/>
        <v>38526.666666666672</v>
      </c>
      <c r="I15" s="16">
        <f t="shared" si="3"/>
        <v>38526.666666666672</v>
      </c>
      <c r="J15" s="16">
        <f t="shared" si="3"/>
        <v>38526.666666666672</v>
      </c>
      <c r="K15" s="16">
        <f t="shared" si="3"/>
        <v>38526.666666666672</v>
      </c>
      <c r="L15" s="16">
        <f t="shared" si="3"/>
        <v>38526.666666666672</v>
      </c>
      <c r="M15" s="16">
        <f t="shared" si="3"/>
        <v>38526.666666666672</v>
      </c>
      <c r="N15" s="16">
        <f t="shared" si="3"/>
        <v>38526.666666666672</v>
      </c>
      <c r="O15" s="16">
        <f t="shared" si="3"/>
        <v>38526.666666666672</v>
      </c>
      <c r="P15" s="16">
        <f t="shared" si="3"/>
        <v>38526.666666666672</v>
      </c>
      <c r="Q15" s="16">
        <f>SUM(Q6:Q14)</f>
        <v>462320</v>
      </c>
    </row>
    <row r="16" spans="1:17" ht="15" thickTop="1" x14ac:dyDescent="0.35"/>
    <row r="17" spans="1:1" x14ac:dyDescent="0.35">
      <c r="A17" s="5" t="s">
        <v>60</v>
      </c>
    </row>
    <row r="18" spans="1:1" x14ac:dyDescent="0.35">
      <c r="A18" s="10" t="s">
        <v>61</v>
      </c>
    </row>
  </sheetData>
  <mergeCells count="21">
    <mergeCell ref="M4:M5"/>
    <mergeCell ref="N4:N5"/>
    <mergeCell ref="O4:O5"/>
    <mergeCell ref="P4:P5"/>
    <mergeCell ref="Q4:Q5"/>
    <mergeCell ref="A15:D15"/>
    <mergeCell ref="A1:Q1"/>
    <mergeCell ref="A2:Q2"/>
    <mergeCell ref="A3:Q3"/>
    <mergeCell ref="C4:C5"/>
    <mergeCell ref="D4:D5"/>
    <mergeCell ref="B4:B5"/>
    <mergeCell ref="A4:A5"/>
    <mergeCell ref="E4:E5"/>
    <mergeCell ref="F4:F5"/>
    <mergeCell ref="G4:G5"/>
    <mergeCell ref="H4:H5"/>
    <mergeCell ref="I4:I5"/>
    <mergeCell ref="J4:J5"/>
    <mergeCell ref="K4:K5"/>
    <mergeCell ref="L4:L5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5FBD5-AF3F-4D93-A3ED-8DAA3E6C6277}">
  <dimension ref="A1:S24"/>
  <sheetViews>
    <sheetView zoomScale="90" zoomScaleNormal="90" workbookViewId="0">
      <selection activeCell="A8" sqref="A8"/>
    </sheetView>
  </sheetViews>
  <sheetFormatPr defaultRowHeight="14.5" x14ac:dyDescent="0.35"/>
  <cols>
    <col min="1" max="1" width="14.81640625" customWidth="1"/>
    <col min="2" max="3" width="15.6328125" customWidth="1"/>
    <col min="4" max="5" width="10.36328125" customWidth="1"/>
    <col min="6" max="6" width="15.6328125" customWidth="1"/>
    <col min="7" max="19" width="10.6328125" customWidth="1"/>
  </cols>
  <sheetData>
    <row r="1" spans="1:19" x14ac:dyDescent="0.35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9" x14ac:dyDescent="0.35">
      <c r="A2" s="45" t="s">
        <v>31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9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9" x14ac:dyDescent="0.35">
      <c r="A4" s="56" t="s">
        <v>25</v>
      </c>
      <c r="B4" s="56" t="s">
        <v>26</v>
      </c>
      <c r="C4" s="48" t="s">
        <v>66</v>
      </c>
      <c r="D4" s="48" t="s">
        <v>71</v>
      </c>
      <c r="E4" s="47" t="s">
        <v>67</v>
      </c>
      <c r="F4" s="47" t="s">
        <v>72</v>
      </c>
      <c r="G4" s="55" t="s">
        <v>1</v>
      </c>
      <c r="H4" s="55" t="s">
        <v>2</v>
      </c>
      <c r="I4" s="55" t="s">
        <v>3</v>
      </c>
      <c r="J4" s="55" t="s">
        <v>4</v>
      </c>
      <c r="K4" s="55" t="s">
        <v>5</v>
      </c>
      <c r="L4" s="55" t="s">
        <v>6</v>
      </c>
      <c r="M4" s="55" t="s">
        <v>7</v>
      </c>
      <c r="N4" s="55" t="s">
        <v>8</v>
      </c>
      <c r="O4" s="55" t="s">
        <v>9</v>
      </c>
      <c r="P4" s="55" t="s">
        <v>10</v>
      </c>
      <c r="Q4" s="55" t="s">
        <v>11</v>
      </c>
      <c r="R4" s="55" t="s">
        <v>12</v>
      </c>
      <c r="S4" s="55" t="s">
        <v>13</v>
      </c>
    </row>
    <row r="5" spans="1:19" x14ac:dyDescent="0.35">
      <c r="A5" s="56"/>
      <c r="B5" s="56"/>
      <c r="C5" s="48"/>
      <c r="D5" s="48"/>
      <c r="E5" s="47"/>
      <c r="F5" s="47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1:19" x14ac:dyDescent="0.35">
      <c r="A6" s="56"/>
      <c r="B6" s="56"/>
      <c r="C6" s="48"/>
      <c r="D6" s="48"/>
      <c r="E6" s="47"/>
      <c r="F6" s="47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19" x14ac:dyDescent="0.35">
      <c r="A7" s="8" t="s">
        <v>50</v>
      </c>
      <c r="B7" s="6">
        <v>300000</v>
      </c>
      <c r="C7" s="6">
        <v>100000</v>
      </c>
      <c r="D7" s="5">
        <v>25</v>
      </c>
      <c r="E7" s="5" t="s">
        <v>1</v>
      </c>
      <c r="F7" s="36">
        <f>IF(B7="",0,(B7-C7)/D7)</f>
        <v>8000</v>
      </c>
      <c r="G7" s="23">
        <f t="shared" ref="G7:G20" si="0">IF(E7=G$4,F7/12,0)</f>
        <v>666.66666666666663</v>
      </c>
      <c r="H7" s="23">
        <f>IF(G7&gt;0,G7,IF(E7="February",F7/12,0))</f>
        <v>666.66666666666663</v>
      </c>
      <c r="I7" s="23">
        <f>IF(H7&gt;0,H7,IF($E7="March",F7/12,0))</f>
        <v>666.66666666666663</v>
      </c>
      <c r="J7" s="23">
        <f>IF(I7&gt;0,I7,IF(E7="April",F7/12,0))</f>
        <v>666.66666666666663</v>
      </c>
      <c r="K7" s="23">
        <f>IF(J7&gt;0,J7,IF(E7="May",F7/12,0))</f>
        <v>666.66666666666663</v>
      </c>
      <c r="L7" s="23">
        <f>IF(K7&gt;0,K7,IF(E7="June",F7/12,0))</f>
        <v>666.66666666666663</v>
      </c>
      <c r="M7" s="23">
        <f>IF(L7&gt;0,L7,IF(E7="July",F7/12,0))</f>
        <v>666.66666666666663</v>
      </c>
      <c r="N7" s="23">
        <f>IF(M7&gt;0,M7,IF(E7="August",F7/12,0))</f>
        <v>666.66666666666663</v>
      </c>
      <c r="O7" s="23">
        <f>IF(N7&gt;0,N7,IF(E7="September",F7/12,0))</f>
        <v>666.66666666666663</v>
      </c>
      <c r="P7" s="23">
        <f>IF(O7&gt;0,O7,IF(E7="October",F7/12,0))</f>
        <v>666.66666666666663</v>
      </c>
      <c r="Q7" s="23">
        <f>IF(P7&gt;0,P7,IF(E7="November",F7/12,0))</f>
        <v>666.66666666666663</v>
      </c>
      <c r="R7" s="23">
        <f>IF(Q7&gt;0,Q7,IF(E7="December",F7/12,0))</f>
        <v>666.66666666666663</v>
      </c>
      <c r="S7" s="28">
        <f>SUM(G7:R7)</f>
        <v>8000.0000000000009</v>
      </c>
    </row>
    <row r="8" spans="1:19" x14ac:dyDescent="0.35">
      <c r="A8" s="8" t="s">
        <v>70</v>
      </c>
      <c r="B8" s="6">
        <v>40000</v>
      </c>
      <c r="C8" s="6">
        <v>5000</v>
      </c>
      <c r="D8" s="5">
        <v>5</v>
      </c>
      <c r="E8" s="5" t="s">
        <v>2</v>
      </c>
      <c r="F8" s="37">
        <f t="shared" ref="F8:F20" si="1">IF(B8="",0,(B8-C8)/D8)</f>
        <v>7000</v>
      </c>
      <c r="G8" s="23">
        <f t="shared" si="0"/>
        <v>0</v>
      </c>
      <c r="H8" s="23">
        <f t="shared" ref="H8:H20" si="2">IF(G8&gt;0,G8,IF(E8="February",F8/12,0))</f>
        <v>583.33333333333337</v>
      </c>
      <c r="I8" s="23">
        <f t="shared" ref="I8:I20" si="3">IF(H8&gt;0,H8,IF($E8="March",F8/12,0))</f>
        <v>583.33333333333337</v>
      </c>
      <c r="J8" s="23">
        <f t="shared" ref="J8:J20" si="4">IF(I8&gt;0,I8,IF(E8="April",F8/12,0))</f>
        <v>583.33333333333337</v>
      </c>
      <c r="K8" s="23">
        <f t="shared" ref="K8:K20" si="5">IF(J8&gt;0,J8,IF(E8="May",F8/12,0))</f>
        <v>583.33333333333337</v>
      </c>
      <c r="L8" s="23">
        <f t="shared" ref="L8:L20" si="6">IF(K8&gt;0,K8,IF(E8="June",F8/12,0))</f>
        <v>583.33333333333337</v>
      </c>
      <c r="M8" s="23">
        <f t="shared" ref="M8:M20" si="7">IF(L8&gt;0,L8,IF(E8="July",F8/12,0))</f>
        <v>583.33333333333337</v>
      </c>
      <c r="N8" s="23">
        <f t="shared" ref="N8:N20" si="8">IF(M8&gt;0,M8,IF(E8="August",F8/12,0))</f>
        <v>583.33333333333337</v>
      </c>
      <c r="O8" s="23">
        <f t="shared" ref="O8:O20" si="9">IF(N8&gt;0,N8,IF(E8="September",F8/12,0))</f>
        <v>583.33333333333337</v>
      </c>
      <c r="P8" s="23">
        <f t="shared" ref="P8:P20" si="10">IF(O8&gt;0,O8,IF(E8="October",F8/12,0))</f>
        <v>583.33333333333337</v>
      </c>
      <c r="Q8" s="23">
        <f t="shared" ref="Q8:Q20" si="11">IF(P8&gt;0,P8,IF(E8="November",F8/12,0))</f>
        <v>583.33333333333337</v>
      </c>
      <c r="R8" s="23">
        <f t="shared" ref="R8:R20" si="12">IF(Q8&gt;0,Q8,IF(E8="December",F8/12,0))</f>
        <v>583.33333333333337</v>
      </c>
      <c r="S8" s="28">
        <f t="shared" ref="S8:S20" si="13">SUM(G8:R8)</f>
        <v>6416.6666666666661</v>
      </c>
    </row>
    <row r="9" spans="1:19" x14ac:dyDescent="0.35">
      <c r="A9" s="8"/>
      <c r="B9" s="6"/>
      <c r="C9" s="6"/>
      <c r="D9" s="5" t="s">
        <v>69</v>
      </c>
      <c r="E9" s="5" t="s">
        <v>68</v>
      </c>
      <c r="F9" s="37">
        <f t="shared" si="1"/>
        <v>0</v>
      </c>
      <c r="G9" s="23">
        <f t="shared" si="0"/>
        <v>0</v>
      </c>
      <c r="H9" s="23">
        <f t="shared" si="2"/>
        <v>0</v>
      </c>
      <c r="I9" s="23">
        <f t="shared" si="3"/>
        <v>0</v>
      </c>
      <c r="J9" s="23">
        <f t="shared" si="4"/>
        <v>0</v>
      </c>
      <c r="K9" s="23">
        <f t="shared" si="5"/>
        <v>0</v>
      </c>
      <c r="L9" s="23">
        <f t="shared" si="6"/>
        <v>0</v>
      </c>
      <c r="M9" s="23">
        <f t="shared" si="7"/>
        <v>0</v>
      </c>
      <c r="N9" s="23">
        <f t="shared" si="8"/>
        <v>0</v>
      </c>
      <c r="O9" s="23">
        <f t="shared" si="9"/>
        <v>0</v>
      </c>
      <c r="P9" s="23">
        <f t="shared" si="10"/>
        <v>0</v>
      </c>
      <c r="Q9" s="23">
        <f t="shared" si="11"/>
        <v>0</v>
      </c>
      <c r="R9" s="23">
        <f t="shared" si="12"/>
        <v>0</v>
      </c>
      <c r="S9" s="28">
        <f t="shared" si="13"/>
        <v>0</v>
      </c>
    </row>
    <row r="10" spans="1:19" x14ac:dyDescent="0.35">
      <c r="A10" s="8"/>
      <c r="B10" s="6"/>
      <c r="C10" s="6"/>
      <c r="D10" s="5" t="s">
        <v>69</v>
      </c>
      <c r="E10" s="5" t="s">
        <v>68</v>
      </c>
      <c r="F10" s="37">
        <f t="shared" si="1"/>
        <v>0</v>
      </c>
      <c r="G10" s="23">
        <f t="shared" si="0"/>
        <v>0</v>
      </c>
      <c r="H10" s="23">
        <f t="shared" si="2"/>
        <v>0</v>
      </c>
      <c r="I10" s="23">
        <f t="shared" si="3"/>
        <v>0</v>
      </c>
      <c r="J10" s="23">
        <f t="shared" si="4"/>
        <v>0</v>
      </c>
      <c r="K10" s="23">
        <f t="shared" si="5"/>
        <v>0</v>
      </c>
      <c r="L10" s="23">
        <f t="shared" si="6"/>
        <v>0</v>
      </c>
      <c r="M10" s="23">
        <f t="shared" si="7"/>
        <v>0</v>
      </c>
      <c r="N10" s="23">
        <f t="shared" si="8"/>
        <v>0</v>
      </c>
      <c r="O10" s="23">
        <f t="shared" si="9"/>
        <v>0</v>
      </c>
      <c r="P10" s="23">
        <f t="shared" si="10"/>
        <v>0</v>
      </c>
      <c r="Q10" s="23">
        <f t="shared" si="11"/>
        <v>0</v>
      </c>
      <c r="R10" s="23">
        <f t="shared" si="12"/>
        <v>0</v>
      </c>
      <c r="S10" s="28">
        <f t="shared" si="13"/>
        <v>0</v>
      </c>
    </row>
    <row r="11" spans="1:19" x14ac:dyDescent="0.35">
      <c r="A11" s="8"/>
      <c r="B11" s="6"/>
      <c r="C11" s="6"/>
      <c r="D11" s="5" t="s">
        <v>69</v>
      </c>
      <c r="E11" s="5" t="s">
        <v>68</v>
      </c>
      <c r="F11" s="37">
        <f t="shared" si="1"/>
        <v>0</v>
      </c>
      <c r="G11" s="23">
        <f t="shared" si="0"/>
        <v>0</v>
      </c>
      <c r="H11" s="23">
        <f t="shared" si="2"/>
        <v>0</v>
      </c>
      <c r="I11" s="23">
        <f t="shared" si="3"/>
        <v>0</v>
      </c>
      <c r="J11" s="23">
        <f t="shared" si="4"/>
        <v>0</v>
      </c>
      <c r="K11" s="23">
        <f t="shared" si="5"/>
        <v>0</v>
      </c>
      <c r="L11" s="23">
        <f t="shared" si="6"/>
        <v>0</v>
      </c>
      <c r="M11" s="23">
        <f t="shared" si="7"/>
        <v>0</v>
      </c>
      <c r="N11" s="23">
        <f t="shared" si="8"/>
        <v>0</v>
      </c>
      <c r="O11" s="23">
        <f t="shared" si="9"/>
        <v>0</v>
      </c>
      <c r="P11" s="23">
        <f t="shared" si="10"/>
        <v>0</v>
      </c>
      <c r="Q11" s="23">
        <f t="shared" si="11"/>
        <v>0</v>
      </c>
      <c r="R11" s="23">
        <f t="shared" si="12"/>
        <v>0</v>
      </c>
      <c r="S11" s="28">
        <f t="shared" si="13"/>
        <v>0</v>
      </c>
    </row>
    <row r="12" spans="1:19" x14ac:dyDescent="0.35">
      <c r="A12" s="8"/>
      <c r="B12" s="6"/>
      <c r="C12" s="6"/>
      <c r="D12" s="5" t="s">
        <v>69</v>
      </c>
      <c r="E12" s="5" t="s">
        <v>68</v>
      </c>
      <c r="F12" s="37">
        <f t="shared" si="1"/>
        <v>0</v>
      </c>
      <c r="G12" s="23">
        <f t="shared" si="0"/>
        <v>0</v>
      </c>
      <c r="H12" s="23">
        <f t="shared" si="2"/>
        <v>0</v>
      </c>
      <c r="I12" s="23">
        <f t="shared" si="3"/>
        <v>0</v>
      </c>
      <c r="J12" s="23">
        <f t="shared" si="4"/>
        <v>0</v>
      </c>
      <c r="K12" s="23">
        <f t="shared" si="5"/>
        <v>0</v>
      </c>
      <c r="L12" s="23">
        <f t="shared" si="6"/>
        <v>0</v>
      </c>
      <c r="M12" s="23">
        <f t="shared" si="7"/>
        <v>0</v>
      </c>
      <c r="N12" s="23">
        <f t="shared" si="8"/>
        <v>0</v>
      </c>
      <c r="O12" s="23">
        <f t="shared" si="9"/>
        <v>0</v>
      </c>
      <c r="P12" s="23">
        <f t="shared" si="10"/>
        <v>0</v>
      </c>
      <c r="Q12" s="23">
        <f t="shared" si="11"/>
        <v>0</v>
      </c>
      <c r="R12" s="23">
        <f t="shared" si="12"/>
        <v>0</v>
      </c>
      <c r="S12" s="28">
        <f t="shared" si="13"/>
        <v>0</v>
      </c>
    </row>
    <row r="13" spans="1:19" x14ac:dyDescent="0.35">
      <c r="A13" s="8"/>
      <c r="B13" s="6"/>
      <c r="C13" s="6"/>
      <c r="D13" s="5" t="s">
        <v>69</v>
      </c>
      <c r="E13" s="5" t="s">
        <v>68</v>
      </c>
      <c r="F13" s="37">
        <f t="shared" si="1"/>
        <v>0</v>
      </c>
      <c r="G13" s="23">
        <f t="shared" si="0"/>
        <v>0</v>
      </c>
      <c r="H13" s="23">
        <f t="shared" si="2"/>
        <v>0</v>
      </c>
      <c r="I13" s="23">
        <f t="shared" si="3"/>
        <v>0</v>
      </c>
      <c r="J13" s="23">
        <f t="shared" si="4"/>
        <v>0</v>
      </c>
      <c r="K13" s="23">
        <f t="shared" si="5"/>
        <v>0</v>
      </c>
      <c r="L13" s="23">
        <f t="shared" si="6"/>
        <v>0</v>
      </c>
      <c r="M13" s="23">
        <f t="shared" si="7"/>
        <v>0</v>
      </c>
      <c r="N13" s="23">
        <f t="shared" si="8"/>
        <v>0</v>
      </c>
      <c r="O13" s="23">
        <f t="shared" si="9"/>
        <v>0</v>
      </c>
      <c r="P13" s="23">
        <f t="shared" si="10"/>
        <v>0</v>
      </c>
      <c r="Q13" s="23">
        <f t="shared" si="11"/>
        <v>0</v>
      </c>
      <c r="R13" s="23">
        <f t="shared" si="12"/>
        <v>0</v>
      </c>
      <c r="S13" s="28">
        <f t="shared" si="13"/>
        <v>0</v>
      </c>
    </row>
    <row r="14" spans="1:19" x14ac:dyDescent="0.35">
      <c r="A14" s="8"/>
      <c r="B14" s="6"/>
      <c r="C14" s="6"/>
      <c r="D14" s="5" t="s">
        <v>69</v>
      </c>
      <c r="E14" s="5" t="s">
        <v>68</v>
      </c>
      <c r="F14" s="37">
        <f t="shared" si="1"/>
        <v>0</v>
      </c>
      <c r="G14" s="23">
        <f t="shared" si="0"/>
        <v>0</v>
      </c>
      <c r="H14" s="23">
        <f t="shared" si="2"/>
        <v>0</v>
      </c>
      <c r="I14" s="23">
        <f t="shared" si="3"/>
        <v>0</v>
      </c>
      <c r="J14" s="23">
        <f t="shared" si="4"/>
        <v>0</v>
      </c>
      <c r="K14" s="23">
        <f t="shared" si="5"/>
        <v>0</v>
      </c>
      <c r="L14" s="23">
        <f t="shared" si="6"/>
        <v>0</v>
      </c>
      <c r="M14" s="23">
        <f t="shared" si="7"/>
        <v>0</v>
      </c>
      <c r="N14" s="23">
        <f t="shared" si="8"/>
        <v>0</v>
      </c>
      <c r="O14" s="23">
        <f t="shared" si="9"/>
        <v>0</v>
      </c>
      <c r="P14" s="23">
        <f t="shared" si="10"/>
        <v>0</v>
      </c>
      <c r="Q14" s="23">
        <f t="shared" si="11"/>
        <v>0</v>
      </c>
      <c r="R14" s="23">
        <f t="shared" si="12"/>
        <v>0</v>
      </c>
      <c r="S14" s="28">
        <f t="shared" si="13"/>
        <v>0</v>
      </c>
    </row>
    <row r="15" spans="1:19" x14ac:dyDescent="0.35">
      <c r="A15" s="8"/>
      <c r="B15" s="6"/>
      <c r="C15" s="6"/>
      <c r="D15" s="5" t="s">
        <v>69</v>
      </c>
      <c r="E15" s="5" t="s">
        <v>68</v>
      </c>
      <c r="F15" s="37">
        <f t="shared" si="1"/>
        <v>0</v>
      </c>
      <c r="G15" s="23">
        <f t="shared" si="0"/>
        <v>0</v>
      </c>
      <c r="H15" s="23">
        <f t="shared" si="2"/>
        <v>0</v>
      </c>
      <c r="I15" s="23">
        <f t="shared" si="3"/>
        <v>0</v>
      </c>
      <c r="J15" s="23">
        <f t="shared" si="4"/>
        <v>0</v>
      </c>
      <c r="K15" s="23">
        <f t="shared" si="5"/>
        <v>0</v>
      </c>
      <c r="L15" s="23">
        <f t="shared" si="6"/>
        <v>0</v>
      </c>
      <c r="M15" s="23">
        <f t="shared" si="7"/>
        <v>0</v>
      </c>
      <c r="N15" s="23">
        <f t="shared" si="8"/>
        <v>0</v>
      </c>
      <c r="O15" s="23">
        <f t="shared" si="9"/>
        <v>0</v>
      </c>
      <c r="P15" s="23">
        <f t="shared" si="10"/>
        <v>0</v>
      </c>
      <c r="Q15" s="23">
        <f t="shared" si="11"/>
        <v>0</v>
      </c>
      <c r="R15" s="23">
        <f t="shared" si="12"/>
        <v>0</v>
      </c>
      <c r="S15" s="28">
        <f t="shared" si="13"/>
        <v>0</v>
      </c>
    </row>
    <row r="16" spans="1:19" x14ac:dyDescent="0.35">
      <c r="A16" s="8"/>
      <c r="B16" s="6"/>
      <c r="C16" s="6"/>
      <c r="D16" s="5" t="s">
        <v>69</v>
      </c>
      <c r="E16" s="5" t="s">
        <v>68</v>
      </c>
      <c r="F16" s="37">
        <f t="shared" si="1"/>
        <v>0</v>
      </c>
      <c r="G16" s="23">
        <f t="shared" si="0"/>
        <v>0</v>
      </c>
      <c r="H16" s="23">
        <f t="shared" si="2"/>
        <v>0</v>
      </c>
      <c r="I16" s="23">
        <f t="shared" si="3"/>
        <v>0</v>
      </c>
      <c r="J16" s="23">
        <f t="shared" si="4"/>
        <v>0</v>
      </c>
      <c r="K16" s="23">
        <f t="shared" si="5"/>
        <v>0</v>
      </c>
      <c r="L16" s="23">
        <f t="shared" si="6"/>
        <v>0</v>
      </c>
      <c r="M16" s="23">
        <f t="shared" si="7"/>
        <v>0</v>
      </c>
      <c r="N16" s="23">
        <f t="shared" si="8"/>
        <v>0</v>
      </c>
      <c r="O16" s="23">
        <f t="shared" si="9"/>
        <v>0</v>
      </c>
      <c r="P16" s="23">
        <f t="shared" si="10"/>
        <v>0</v>
      </c>
      <c r="Q16" s="23">
        <f t="shared" si="11"/>
        <v>0</v>
      </c>
      <c r="R16" s="23">
        <f t="shared" si="12"/>
        <v>0</v>
      </c>
      <c r="S16" s="28">
        <f t="shared" si="13"/>
        <v>0</v>
      </c>
    </row>
    <row r="17" spans="1:19" x14ac:dyDescent="0.35">
      <c r="A17" s="8"/>
      <c r="B17" s="6"/>
      <c r="C17" s="6"/>
      <c r="D17" s="5" t="s">
        <v>69</v>
      </c>
      <c r="E17" s="5" t="s">
        <v>68</v>
      </c>
      <c r="F17" s="37">
        <f t="shared" si="1"/>
        <v>0</v>
      </c>
      <c r="G17" s="23">
        <f t="shared" si="0"/>
        <v>0</v>
      </c>
      <c r="H17" s="23">
        <f t="shared" si="2"/>
        <v>0</v>
      </c>
      <c r="I17" s="23">
        <f t="shared" si="3"/>
        <v>0</v>
      </c>
      <c r="J17" s="23">
        <f t="shared" si="4"/>
        <v>0</v>
      </c>
      <c r="K17" s="23">
        <f t="shared" si="5"/>
        <v>0</v>
      </c>
      <c r="L17" s="23">
        <f t="shared" si="6"/>
        <v>0</v>
      </c>
      <c r="M17" s="23">
        <f t="shared" si="7"/>
        <v>0</v>
      </c>
      <c r="N17" s="23">
        <f t="shared" si="8"/>
        <v>0</v>
      </c>
      <c r="O17" s="23">
        <f t="shared" si="9"/>
        <v>0</v>
      </c>
      <c r="P17" s="23">
        <f t="shared" si="10"/>
        <v>0</v>
      </c>
      <c r="Q17" s="23">
        <f t="shared" si="11"/>
        <v>0</v>
      </c>
      <c r="R17" s="23">
        <f t="shared" si="12"/>
        <v>0</v>
      </c>
      <c r="S17" s="28">
        <f t="shared" si="13"/>
        <v>0</v>
      </c>
    </row>
    <row r="18" spans="1:19" x14ac:dyDescent="0.35">
      <c r="A18" s="8"/>
      <c r="B18" s="6"/>
      <c r="C18" s="6"/>
      <c r="D18" s="5" t="s">
        <v>69</v>
      </c>
      <c r="E18" s="5" t="s">
        <v>68</v>
      </c>
      <c r="F18" s="37">
        <f t="shared" si="1"/>
        <v>0</v>
      </c>
      <c r="G18" s="23">
        <f t="shared" si="0"/>
        <v>0</v>
      </c>
      <c r="H18" s="23">
        <f t="shared" si="2"/>
        <v>0</v>
      </c>
      <c r="I18" s="23">
        <f t="shared" si="3"/>
        <v>0</v>
      </c>
      <c r="J18" s="23">
        <f t="shared" si="4"/>
        <v>0</v>
      </c>
      <c r="K18" s="23">
        <f t="shared" si="5"/>
        <v>0</v>
      </c>
      <c r="L18" s="23">
        <f t="shared" si="6"/>
        <v>0</v>
      </c>
      <c r="M18" s="23">
        <f t="shared" si="7"/>
        <v>0</v>
      </c>
      <c r="N18" s="23">
        <f t="shared" si="8"/>
        <v>0</v>
      </c>
      <c r="O18" s="23">
        <f t="shared" si="9"/>
        <v>0</v>
      </c>
      <c r="P18" s="23">
        <f t="shared" si="10"/>
        <v>0</v>
      </c>
      <c r="Q18" s="23">
        <f t="shared" si="11"/>
        <v>0</v>
      </c>
      <c r="R18" s="23">
        <f t="shared" si="12"/>
        <v>0</v>
      </c>
      <c r="S18" s="28">
        <f t="shared" si="13"/>
        <v>0</v>
      </c>
    </row>
    <row r="19" spans="1:19" x14ac:dyDescent="0.35">
      <c r="A19" s="8"/>
      <c r="B19" s="6"/>
      <c r="C19" s="6"/>
      <c r="D19" s="5" t="s">
        <v>69</v>
      </c>
      <c r="E19" s="5" t="s">
        <v>68</v>
      </c>
      <c r="F19" s="37">
        <f t="shared" si="1"/>
        <v>0</v>
      </c>
      <c r="G19" s="23">
        <f t="shared" si="0"/>
        <v>0</v>
      </c>
      <c r="H19" s="23">
        <f t="shared" si="2"/>
        <v>0</v>
      </c>
      <c r="I19" s="23">
        <f t="shared" si="3"/>
        <v>0</v>
      </c>
      <c r="J19" s="23">
        <f t="shared" si="4"/>
        <v>0</v>
      </c>
      <c r="K19" s="23">
        <f t="shared" si="5"/>
        <v>0</v>
      </c>
      <c r="L19" s="23">
        <f t="shared" si="6"/>
        <v>0</v>
      </c>
      <c r="M19" s="23">
        <f t="shared" si="7"/>
        <v>0</v>
      </c>
      <c r="N19" s="23">
        <f t="shared" si="8"/>
        <v>0</v>
      </c>
      <c r="O19" s="23">
        <f t="shared" si="9"/>
        <v>0</v>
      </c>
      <c r="P19" s="23">
        <f t="shared" si="10"/>
        <v>0</v>
      </c>
      <c r="Q19" s="23">
        <f t="shared" si="11"/>
        <v>0</v>
      </c>
      <c r="R19" s="23">
        <f t="shared" si="12"/>
        <v>0</v>
      </c>
      <c r="S19" s="28">
        <f t="shared" si="13"/>
        <v>0</v>
      </c>
    </row>
    <row r="20" spans="1:19" x14ac:dyDescent="0.35">
      <c r="A20" s="8"/>
      <c r="B20" s="6"/>
      <c r="C20" s="6"/>
      <c r="D20" s="5" t="s">
        <v>69</v>
      </c>
      <c r="E20" s="5" t="s">
        <v>68</v>
      </c>
      <c r="F20" s="37">
        <f t="shared" si="1"/>
        <v>0</v>
      </c>
      <c r="G20" s="23">
        <f t="shared" si="0"/>
        <v>0</v>
      </c>
      <c r="H20" s="23">
        <f t="shared" si="2"/>
        <v>0</v>
      </c>
      <c r="I20" s="23">
        <f t="shared" si="3"/>
        <v>0</v>
      </c>
      <c r="J20" s="23">
        <f t="shared" si="4"/>
        <v>0</v>
      </c>
      <c r="K20" s="23">
        <f t="shared" si="5"/>
        <v>0</v>
      </c>
      <c r="L20" s="23">
        <f t="shared" si="6"/>
        <v>0</v>
      </c>
      <c r="M20" s="23">
        <f t="shared" si="7"/>
        <v>0</v>
      </c>
      <c r="N20" s="23">
        <f t="shared" si="8"/>
        <v>0</v>
      </c>
      <c r="O20" s="23">
        <f t="shared" si="9"/>
        <v>0</v>
      </c>
      <c r="P20" s="23">
        <f t="shared" si="10"/>
        <v>0</v>
      </c>
      <c r="Q20" s="23">
        <f t="shared" si="11"/>
        <v>0</v>
      </c>
      <c r="R20" s="23">
        <f t="shared" si="12"/>
        <v>0</v>
      </c>
      <c r="S20" s="28">
        <f t="shared" si="13"/>
        <v>0</v>
      </c>
    </row>
    <row r="21" spans="1:19" ht="15" thickBot="1" x14ac:dyDescent="0.4">
      <c r="A21" s="53" t="s">
        <v>80</v>
      </c>
      <c r="B21" s="53"/>
      <c r="C21" s="53"/>
      <c r="D21" s="53"/>
      <c r="E21" s="53"/>
      <c r="F21" s="38">
        <f>SUM(F7:F20)</f>
        <v>15000</v>
      </c>
      <c r="G21" s="22">
        <f>SUM(G7:G20)</f>
        <v>666.66666666666663</v>
      </c>
      <c r="H21" s="22">
        <f t="shared" ref="H21:R21" si="14">SUM(H7:H20)</f>
        <v>1250</v>
      </c>
      <c r="I21" s="22">
        <f t="shared" si="14"/>
        <v>1250</v>
      </c>
      <c r="J21" s="22">
        <f t="shared" si="14"/>
        <v>1250</v>
      </c>
      <c r="K21" s="22">
        <f t="shared" si="14"/>
        <v>1250</v>
      </c>
      <c r="L21" s="22">
        <f t="shared" si="14"/>
        <v>1250</v>
      </c>
      <c r="M21" s="22">
        <f t="shared" si="14"/>
        <v>1250</v>
      </c>
      <c r="N21" s="22">
        <f t="shared" si="14"/>
        <v>1250</v>
      </c>
      <c r="O21" s="22">
        <f t="shared" si="14"/>
        <v>1250</v>
      </c>
      <c r="P21" s="22">
        <f t="shared" si="14"/>
        <v>1250</v>
      </c>
      <c r="Q21" s="22">
        <f t="shared" si="14"/>
        <v>1250</v>
      </c>
      <c r="R21" s="22">
        <f t="shared" si="14"/>
        <v>1250</v>
      </c>
      <c r="S21" s="22">
        <f>SUM(S7:S20)</f>
        <v>14416.666666666668</v>
      </c>
    </row>
    <row r="22" spans="1:19" ht="15" thickTop="1" x14ac:dyDescent="0.35"/>
    <row r="23" spans="1:19" x14ac:dyDescent="0.35">
      <c r="A23" s="5" t="s">
        <v>60</v>
      </c>
    </row>
    <row r="24" spans="1:19" x14ac:dyDescent="0.35">
      <c r="A24" s="10" t="s">
        <v>61</v>
      </c>
    </row>
  </sheetData>
  <mergeCells count="22">
    <mergeCell ref="S4:S6"/>
    <mergeCell ref="N4:N6"/>
    <mergeCell ref="O4:O6"/>
    <mergeCell ref="P4:P6"/>
    <mergeCell ref="Q4:Q6"/>
    <mergeCell ref="R4:R6"/>
    <mergeCell ref="A21:E21"/>
    <mergeCell ref="A1:O1"/>
    <mergeCell ref="A2:O2"/>
    <mergeCell ref="C4:C6"/>
    <mergeCell ref="D4:D6"/>
    <mergeCell ref="E4:E6"/>
    <mergeCell ref="B4:B6"/>
    <mergeCell ref="A4:A6"/>
    <mergeCell ref="F4:F6"/>
    <mergeCell ref="G4:G6"/>
    <mergeCell ref="H4:H6"/>
    <mergeCell ref="I4:I6"/>
    <mergeCell ref="J4:J6"/>
    <mergeCell ref="K4:K6"/>
    <mergeCell ref="L4:L6"/>
    <mergeCell ref="M4:M6"/>
  </mergeCells>
  <phoneticPr fontId="2" type="noConversion"/>
  <dataValidations count="3">
    <dataValidation type="list" allowBlank="1" showInputMessage="1" showErrorMessage="1" sqref="E7:E20" xr:uid="{8C442AE5-3EB6-418F-8EF2-82EB91760C78}">
      <formula1>"N/A, January, February, March, April, May, June, July, August, September, October, November, December"</formula1>
    </dataValidation>
    <dataValidation type="list" allowBlank="1" showInputMessage="1" showErrorMessage="1" sqref="D7:D20" xr:uid="{7E7BBF37-CF46-4358-B2B0-0394741B14CF}">
      <formula1>"Select, 3, 5, 7, 10, 25, 40"</formula1>
    </dataValidation>
    <dataValidation type="list" showInputMessage="1" showErrorMessage="1" sqref="A7:A20" xr:uid="{DCCA904A-D295-44BF-A955-833F820D8BD3}">
      <formula1>"Land, Computer, Vehicle, Truck, Van, Equipment, Furniture &amp; Fixtures, Equipment, Building, Other"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P&amp;L - Summary</vt:lpstr>
      <vt:lpstr>Revenue Detail</vt:lpstr>
      <vt:lpstr>Revenue Projections</vt:lpstr>
      <vt:lpstr>Operating Expense</vt:lpstr>
      <vt:lpstr>Personnel Expense</vt:lpstr>
      <vt:lpstr>Capital 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Johnson,Todd</dc:creator>
  <cp:lastModifiedBy>Johnson,Todd</cp:lastModifiedBy>
  <dcterms:created xsi:type="dcterms:W3CDTF">2021-10-05T20:24:43Z</dcterms:created>
  <dcterms:modified xsi:type="dcterms:W3CDTF">2024-02-07T16:20:37Z</dcterms:modified>
</cp:coreProperties>
</file>